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2240" tabRatio="764" activeTab="11"/>
  </bookViews>
  <sheets>
    <sheet name="Содержание" sheetId="2" r:id="rId1"/>
    <sheet name="П1.1." sheetId="1" r:id="rId2"/>
    <sheet name="П1.2." sheetId="3" r:id="rId3"/>
    <sheet name="П1.3. " sheetId="19" r:id="rId4"/>
    <sheet name="П2.2." sheetId="6" r:id="rId5"/>
    <sheet name="П3.1.Трансф" sheetId="9" r:id="rId6"/>
    <sheet name="П3.1.ЗРУ-6кВ" sheetId="18" r:id="rId7"/>
    <sheet name="П3.1.ЦРП 2" sheetId="20" r:id="rId8"/>
    <sheet name="П3.1.Трансф 2" sheetId="24" r:id="rId9"/>
    <sheet name="П3.1.кл-6 кВ" sheetId="22" r:id="rId10"/>
    <sheet name="П4.1." sheetId="11" r:id="rId11"/>
    <sheet name="П4.2." sheetId="10" r:id="rId12"/>
  </sheets>
  <definedNames>
    <definedName name="_xlnm.Print_Area" localSheetId="1">П1.1.!$A$1:$V$30</definedName>
    <definedName name="_xlnm.Print_Area" localSheetId="2">П1.2.!$A$1:$R$30</definedName>
    <definedName name="_xlnm.Print_Area" localSheetId="3">'П1.3. '!$A$1:$AI$17</definedName>
    <definedName name="_xlnm.Print_Area" localSheetId="4">П2.2.!$A$1:$W$34</definedName>
    <definedName name="_xlnm.Print_Area" localSheetId="6">'П3.1.ЗРУ-6кВ'!$A$1:$F$19</definedName>
    <definedName name="_xlnm.Print_Area" localSheetId="9">'П3.1.кл-6 кВ'!$A$1:$F$19</definedName>
    <definedName name="_xlnm.Print_Area" localSheetId="5">П3.1.Трансф!$A$1:$F$19</definedName>
    <definedName name="_xlnm.Print_Area" localSheetId="8">'П3.1.Трансф 2'!$A$1:$F$19</definedName>
    <definedName name="_xlnm.Print_Area" localSheetId="7">'П3.1.ЦРП 2'!$A$1:$F$19</definedName>
    <definedName name="_xlnm.Print_Area" localSheetId="10">П4.1.!$A$1:$H$84</definedName>
  </definedNames>
  <calcPr calcId="145621"/>
</workbook>
</file>

<file path=xl/calcChain.xml><?xml version="1.0" encoding="utf-8"?>
<calcChain xmlns="http://schemas.openxmlformats.org/spreadsheetml/2006/main">
  <c r="H14" i="11" l="1"/>
  <c r="G14" i="11"/>
  <c r="F46" i="11"/>
  <c r="F14" i="11"/>
  <c r="E14" i="11"/>
  <c r="E47" i="11"/>
  <c r="F45" i="11"/>
  <c r="F42" i="11"/>
  <c r="F37" i="11"/>
  <c r="F12" i="11"/>
  <c r="D26" i="10"/>
  <c r="D34" i="10"/>
  <c r="I32" i="10"/>
  <c r="H32" i="10"/>
  <c r="G32" i="10"/>
  <c r="F32" i="10"/>
  <c r="D32" i="10"/>
  <c r="U17" i="1" l="1"/>
  <c r="F31" i="11" l="1"/>
  <c r="E31" i="11"/>
  <c r="D36" i="11" l="1"/>
  <c r="E35" i="11"/>
  <c r="H25" i="11"/>
  <c r="G25" i="11"/>
  <c r="F25" i="11"/>
  <c r="F24" i="11"/>
  <c r="T16" i="1" l="1"/>
  <c r="S16" i="1"/>
  <c r="Q16" i="1"/>
  <c r="P16" i="1"/>
  <c r="R15" i="1"/>
  <c r="U14" i="1"/>
  <c r="H22" i="10"/>
  <c r="G22" i="10"/>
  <c r="F22" i="10"/>
  <c r="G26" i="10"/>
  <c r="F10" i="10"/>
  <c r="F18" i="10"/>
  <c r="F19" i="10"/>
  <c r="E22" i="10"/>
  <c r="E10" i="10"/>
  <c r="H19" i="10"/>
  <c r="G19" i="10"/>
  <c r="F26" i="10"/>
  <c r="F34" i="10" s="1"/>
  <c r="E26" i="10"/>
  <c r="I22" i="10"/>
  <c r="D22" i="10"/>
  <c r="D10" i="10"/>
  <c r="E25" i="11"/>
  <c r="E32" i="10"/>
  <c r="E33" i="11"/>
  <c r="I19" i="10"/>
  <c r="E19" i="10"/>
  <c r="D25" i="11"/>
  <c r="E21" i="11"/>
  <c r="D14" i="11"/>
  <c r="D37" i="11"/>
  <c r="T13" i="1" l="1"/>
  <c r="S13" i="1"/>
  <c r="R13" i="1"/>
  <c r="Q13" i="1"/>
  <c r="P13" i="1"/>
  <c r="U18" i="1" l="1"/>
  <c r="E18" i="10" l="1"/>
  <c r="C35" i="11" l="1"/>
  <c r="D42" i="11"/>
  <c r="D19" i="10" l="1"/>
  <c r="I18" i="10" s="1"/>
  <c r="I27" i="10"/>
  <c r="S16" i="6"/>
  <c r="D18" i="10" l="1"/>
  <c r="N15" i="3"/>
  <c r="I13" i="1"/>
  <c r="I12" i="1" s="1"/>
  <c r="H17" i="1" l="1"/>
  <c r="G17" i="1" s="1"/>
  <c r="H18" i="1"/>
  <c r="H14" i="1"/>
  <c r="R16" i="1"/>
  <c r="G18" i="1" l="1"/>
  <c r="U15" i="1"/>
  <c r="U13" i="1" s="1"/>
  <c r="R12" i="1"/>
  <c r="R11" i="1" s="1"/>
  <c r="U16" i="1"/>
  <c r="H16" i="1" s="1"/>
  <c r="G16" i="1" s="1"/>
  <c r="H15" i="1"/>
  <c r="H13" i="1" s="1"/>
  <c r="P12" i="1"/>
  <c r="G15" i="1" l="1"/>
  <c r="G13" i="1" s="1"/>
  <c r="H12" i="1"/>
  <c r="G18" i="10"/>
  <c r="G10" i="10" s="1"/>
  <c r="G34" i="10" s="1"/>
  <c r="H18" i="10"/>
  <c r="H10" i="10" s="1"/>
  <c r="G12" i="1" l="1"/>
  <c r="G11" i="1" s="1"/>
  <c r="I10" i="10"/>
  <c r="H26" i="10"/>
  <c r="H34" i="10" s="1"/>
  <c r="D12" i="11"/>
  <c r="D81" i="11" s="1"/>
  <c r="H12" i="11"/>
  <c r="H81" i="11" s="1"/>
  <c r="C12" i="11"/>
  <c r="C21" i="11"/>
  <c r="C17" i="11" s="1"/>
  <c r="C30" i="11"/>
  <c r="C31" i="11"/>
  <c r="C42" i="11"/>
  <c r="C37" i="11" s="1"/>
  <c r="C81" i="11"/>
  <c r="Q13" i="3"/>
  <c r="P13" i="3"/>
  <c r="N13" i="3"/>
  <c r="I11" i="1"/>
  <c r="T12" i="1"/>
  <c r="T11" i="1" s="1"/>
  <c r="C27" i="11" l="1"/>
  <c r="C16" i="11" s="1"/>
  <c r="C36" i="11" s="1"/>
  <c r="C46" i="11" s="1"/>
  <c r="C47" i="11" s="1"/>
  <c r="C82" i="11" s="1"/>
  <c r="C83" i="11" s="1"/>
  <c r="H11" i="1"/>
  <c r="P12" i="3"/>
  <c r="P11" i="3" s="1"/>
  <c r="I26" i="10" l="1"/>
  <c r="E45" i="11"/>
  <c r="F35" i="11"/>
  <c r="G35" i="11" s="1"/>
  <c r="H35" i="11" s="1"/>
  <c r="F30" i="11"/>
  <c r="G30" i="11" s="1"/>
  <c r="H30" i="11" s="1"/>
  <c r="G24" i="11"/>
  <c r="H24" i="11" s="1"/>
  <c r="F23" i="11"/>
  <c r="F22" i="11"/>
  <c r="G22" i="11" s="1"/>
  <c r="H22" i="11" s="1"/>
  <c r="F20" i="11"/>
  <c r="G20" i="11" s="1"/>
  <c r="H20" i="11" s="1"/>
  <c r="D31" i="11"/>
  <c r="D27" i="11" s="1"/>
  <c r="D21" i="11"/>
  <c r="F81" i="11"/>
  <c r="G12" i="11"/>
  <c r="G81" i="11" s="1"/>
  <c r="F19" i="11" l="1"/>
  <c r="G19" i="11" s="1"/>
  <c r="H19" i="11" s="1"/>
  <c r="E27" i="11"/>
  <c r="F33" i="11"/>
  <c r="G23" i="11"/>
  <c r="H23" i="11" s="1"/>
  <c r="H21" i="11" s="1"/>
  <c r="F21" i="11"/>
  <c r="E17" i="11"/>
  <c r="G45" i="11"/>
  <c r="E42" i="11"/>
  <c r="E37" i="11" s="1"/>
  <c r="D17" i="11"/>
  <c r="D16" i="11" s="1"/>
  <c r="F17" i="11" l="1"/>
  <c r="E16" i="11"/>
  <c r="G21" i="11"/>
  <c r="G17" i="11" s="1"/>
  <c r="E12" i="11"/>
  <c r="E36" i="11" s="1"/>
  <c r="D46" i="11"/>
  <c r="D47" i="11" s="1"/>
  <c r="D82" i="11" s="1"/>
  <c r="H17" i="11"/>
  <c r="G42" i="11"/>
  <c r="G37" i="11" s="1"/>
  <c r="H45" i="11"/>
  <c r="H42" i="11" s="1"/>
  <c r="H37" i="11" s="1"/>
  <c r="G33" i="11"/>
  <c r="F27" i="11"/>
  <c r="F16" i="11" s="1"/>
  <c r="E46" i="11" l="1"/>
  <c r="D83" i="11"/>
  <c r="E81" i="11"/>
  <c r="F36" i="11"/>
  <c r="F47" i="11" s="1"/>
  <c r="H33" i="11"/>
  <c r="H31" i="11" s="1"/>
  <c r="H27" i="11" s="1"/>
  <c r="H16" i="11" s="1"/>
  <c r="G31" i="11"/>
  <c r="G27" i="11" s="1"/>
  <c r="G16" i="11" s="1"/>
  <c r="I34" i="10"/>
  <c r="E34" i="10"/>
  <c r="Q12" i="3"/>
  <c r="Q11" i="3" s="1"/>
  <c r="N12" i="3"/>
  <c r="N11" i="3" s="1"/>
  <c r="P11" i="1"/>
  <c r="Q12" i="1"/>
  <c r="Q11" i="1" s="1"/>
  <c r="S12" i="1"/>
  <c r="S11" i="1" s="1"/>
  <c r="F82" i="11" l="1"/>
  <c r="E82" i="11"/>
  <c r="H36" i="11"/>
  <c r="H46" i="11" s="1"/>
  <c r="H47" i="11" s="1"/>
  <c r="H82" i="11" s="1"/>
  <c r="G36" i="11"/>
  <c r="U12" i="1"/>
  <c r="U11" i="1" s="1"/>
  <c r="Q12" i="19"/>
  <c r="R12" i="19" s="1"/>
  <c r="S12" i="19" s="1"/>
  <c r="T12" i="19" s="1"/>
  <c r="U12" i="19" s="1"/>
  <c r="V12" i="19" s="1"/>
  <c r="W12" i="19" s="1"/>
  <c r="X12" i="19" s="1"/>
  <c r="Y12" i="19" s="1"/>
  <c r="Z12" i="19" s="1"/>
  <c r="AA12" i="19" s="1"/>
  <c r="AB12" i="19" s="1"/>
  <c r="AC12" i="19" s="1"/>
  <c r="AD12" i="19" s="1"/>
  <c r="AE12" i="19" s="1"/>
  <c r="AF12" i="19" s="1"/>
  <c r="AG12" i="19" s="1"/>
  <c r="AH12" i="19" s="1"/>
  <c r="AI12" i="19" s="1"/>
  <c r="G46" i="11" l="1"/>
  <c r="G47" i="11" s="1"/>
  <c r="G82" i="11" s="1"/>
  <c r="G83" i="11" s="1"/>
  <c r="H83" i="11"/>
  <c r="F83" i="11"/>
  <c r="E83" i="11"/>
</calcChain>
</file>

<file path=xl/sharedStrings.xml><?xml version="1.0" encoding="utf-8"?>
<sst xmlns="http://schemas.openxmlformats.org/spreadsheetml/2006/main" count="678" uniqueCount="358">
  <si>
    <t>Наименование объекта</t>
  </si>
  <si>
    <t>Стадия реали-
зации проекта</t>
  </si>
  <si>
    <t>Проектная мощность/ протяженность сетей</t>
  </si>
  <si>
    <t>МВт/Гкал/ч/км/МВА</t>
  </si>
  <si>
    <t>млн. рублей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</si>
  <si>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</si>
  <si>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</si>
  <si>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</si>
  <si>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</si>
  <si>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2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</si>
  <si>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</si>
  <si>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</si>
  <si>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</si>
  <si>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Прочее новое строительство</t>
  </si>
  <si>
    <t>Справочно:</t>
  </si>
  <si>
    <t>Оплата процентов за привлеченные кредитные ресурсы</t>
  </si>
  <si>
    <t>Год начала строитель-
ства</t>
  </si>
  <si>
    <t>итого</t>
  </si>
  <si>
    <t>Создание систем противоаварийной и режимной автоматики</t>
  </si>
  <si>
    <t>Ввод мощностей</t>
  </si>
  <si>
    <t>1.1</t>
  </si>
  <si>
    <t>1.2</t>
  </si>
  <si>
    <t>1.3</t>
  </si>
  <si>
    <t>1.4</t>
  </si>
  <si>
    <t>2.1</t>
  </si>
  <si>
    <t>2.2</t>
  </si>
  <si>
    <t>1.</t>
  </si>
  <si>
    <t>2.</t>
  </si>
  <si>
    <t>3.</t>
  </si>
  <si>
    <t>4.</t>
  </si>
  <si>
    <t>№ п/п</t>
  </si>
  <si>
    <t>В соответствии с Правилами утверждения инвестиционных программ субъектов электроэнергетики, в уставных капиталах которых участвует государство, и сетевых организаций, утв. Постановлением Правительства Российской Федерации от 1 декабря 2009 г. №977, Инвестиционная программа должна содержать следующую информацию:</t>
  </si>
  <si>
    <t>Наименование таблиц</t>
  </si>
  <si>
    <t>Необходимая информация</t>
  </si>
  <si>
    <t>Утверждаю</t>
  </si>
  <si>
    <t>норма-
тивный срок службы, лет</t>
  </si>
  <si>
    <t>год ввода в экс-
плуата-
цию</t>
  </si>
  <si>
    <t>прочие</t>
  </si>
  <si>
    <t>оборудо-
вание и
материа-
лы</t>
  </si>
  <si>
    <t>СМР</t>
  </si>
  <si>
    <t>ПИР</t>
  </si>
  <si>
    <t>всего</t>
  </si>
  <si>
    <t>иные объекты</t>
  </si>
  <si>
    <t>Технические характеристики реконструируемых объектов</t>
  </si>
  <si>
    <t>млн. руб.</t>
  </si>
  <si>
    <t>км/МВ·А/другое ***</t>
  </si>
  <si>
    <t>Итого</t>
  </si>
  <si>
    <t>IV кв.</t>
  </si>
  <si>
    <t>III кв.</t>
  </si>
  <si>
    <t>II кв.</t>
  </si>
  <si>
    <t>I кв.</t>
  </si>
  <si>
    <t>Ввод основных средств сетевых организаций</t>
  </si>
  <si>
    <t>Наименование проекта</t>
  </si>
  <si>
    <t>в соот-
ветствии
с итогами конкурсов
и заклю-
ченными договорами</t>
  </si>
  <si>
    <t>разре-
шение
на строи-
тельство
(+; -)</t>
  </si>
  <si>
    <t>оформ-
ленный
в соот-
ветствии
с законо-
дательст-
вом земле-
отвод
(+; -)</t>
  </si>
  <si>
    <t>заклю-
чение Главгос-
экспер-
тизы России
(+; -)</t>
  </si>
  <si>
    <t>утверж-
денная проектно-сметная докумен-
тация
(+; -)</t>
  </si>
  <si>
    <t>год
ввода
в эксплуа-
тацию</t>
  </si>
  <si>
    <t>год
начала строи-
тельства</t>
  </si>
  <si>
    <t>выработка,
млн. кВт/ч</t>
  </si>
  <si>
    <t>мощность,
МВт, МВА</t>
  </si>
  <si>
    <t>Обоснование необходимости реализации проекта</t>
  </si>
  <si>
    <t>Стоимость объекта,
млн. рублей</t>
  </si>
  <si>
    <t>Наличие исходно-разрешительной документации</t>
  </si>
  <si>
    <t>Сроки реализации проекта</t>
  </si>
  <si>
    <t>Исполь-
зуемое топливо</t>
  </si>
  <si>
    <t>Технические характеристики</t>
  </si>
  <si>
    <t>Место расположения объекта</t>
  </si>
  <si>
    <t>Субъект Российской Федерации,
на территории которого реализуется инвестицион-
ный проект</t>
  </si>
  <si>
    <t>Наименование направления/
проекта инвестиционной программы</t>
  </si>
  <si>
    <t>№
п/п</t>
  </si>
  <si>
    <t>Налог на прибыль</t>
  </si>
  <si>
    <t>Амортизация</t>
  </si>
  <si>
    <t>Чистая прибыль</t>
  </si>
  <si>
    <t>П1.1. Перечень инвестиционных проектов на период реализации инвестиционной программы и план их финансирования</t>
  </si>
  <si>
    <t>П1.2. Стоимость основных этапов работ по реализации инвестиционной программы компании на год N</t>
  </si>
  <si>
    <t>окончание
(дата)</t>
  </si>
  <si>
    <t>начало
(дата)</t>
  </si>
  <si>
    <t>Основные причины невыполнения</t>
  </si>
  <si>
    <t>Процент исполнения работ за весь период
(%)</t>
  </si>
  <si>
    <t>Выполнение (план)</t>
  </si>
  <si>
    <t>Наименование контрольных этапов реализации инвестпроекта с указанием событий/работ критического пути сетевого графика *</t>
  </si>
  <si>
    <t>№</t>
  </si>
  <si>
    <t>вне ДПМ</t>
  </si>
  <si>
    <t>ДПМ</t>
  </si>
  <si>
    <t>для ОГК/ТГК, в том числе</t>
  </si>
  <si>
    <t>ВСЕГО источников финансирования</t>
  </si>
  <si>
    <t>Прочие привлеченные средства</t>
  </si>
  <si>
    <t>2.7</t>
  </si>
  <si>
    <t>Использование лизинга</t>
  </si>
  <si>
    <t>2.6</t>
  </si>
  <si>
    <t>Средства внешних инвесторов</t>
  </si>
  <si>
    <t>2.5</t>
  </si>
  <si>
    <t>Бюджетное финансирование</t>
  </si>
  <si>
    <t>2.4</t>
  </si>
  <si>
    <t>Займы организаций</t>
  </si>
  <si>
    <t>2.3</t>
  </si>
  <si>
    <t>Облигационные займы</t>
  </si>
  <si>
    <t>Привлеченные средства, в т.ч.:</t>
  </si>
  <si>
    <t>Остаток собственных средств на начало года</t>
  </si>
  <si>
    <t>1.5</t>
  </si>
  <si>
    <t>в т.ч. средства допэмиссии</t>
  </si>
  <si>
    <t>1.4.1</t>
  </si>
  <si>
    <t>Прочие собственные средства</t>
  </si>
  <si>
    <t>Возврат НДС</t>
  </si>
  <si>
    <t>Недоиспользованная амортизация прошлых лет</t>
  </si>
  <si>
    <t>1.2.3</t>
  </si>
  <si>
    <t>Прочая амортизация</t>
  </si>
  <si>
    <t>1.2.2</t>
  </si>
  <si>
    <t>Амортизация, учтенная в тарифе</t>
  </si>
  <si>
    <t>1.2.1</t>
  </si>
  <si>
    <t>Прочая прибыль</t>
  </si>
  <si>
    <t>1.1.4</t>
  </si>
  <si>
    <t>в т.ч. от технологического присоединения потребителей</t>
  </si>
  <si>
    <t>1.1.3.2</t>
  </si>
  <si>
    <t>в т.ч. от технологического присоединения генерации</t>
  </si>
  <si>
    <t>1.1.3.1</t>
  </si>
  <si>
    <t>в т.ч. от технологического присоединения (для электросетевых компаний)</t>
  </si>
  <si>
    <t>1.1.3</t>
  </si>
  <si>
    <t>в т.ч. прибыль со свободного сектора</t>
  </si>
  <si>
    <t>1.1.2</t>
  </si>
  <si>
    <t>в т.ч. инвестиционная составляющая в тарифе</t>
  </si>
  <si>
    <t>1.1.1</t>
  </si>
  <si>
    <t>Прибыль, направляемая на инвестиции:</t>
  </si>
  <si>
    <t>Собственные средства</t>
  </si>
  <si>
    <t>Источник финансирования</t>
  </si>
  <si>
    <t>3</t>
  </si>
  <si>
    <t>Сальдо (+ профицит; - дефицит)
(XVI р. - XVII р.)</t>
  </si>
  <si>
    <t>Всего расходы
(II р. - 3 п. II р. + 2 п. IV р. + 1 п. IX р. + 2 п. X р. + VI р. + VIII р. + XII р. + 1 п. XIV р. + XVI р.)</t>
  </si>
  <si>
    <t>XVII</t>
  </si>
  <si>
    <t>Всего поступления
(I р. + 1 п. IV р. + 2 п. IX р. + 1 п. X р. + XI р. + XIII р. + 2 п. XVI р. + XV р.)</t>
  </si>
  <si>
    <t>XVI</t>
  </si>
  <si>
    <t>в т.ч. в части ДПМ *</t>
  </si>
  <si>
    <t>Капитальные вложения</t>
  </si>
  <si>
    <t>Средства, полученные от допэмиссии акций</t>
  </si>
  <si>
    <t>XV</t>
  </si>
  <si>
    <t>Продажа активов (акций, долей и т.п.)</t>
  </si>
  <si>
    <t>Покупка активов (акций, долей и т.п.)</t>
  </si>
  <si>
    <t>Купля/продажа активов</t>
  </si>
  <si>
    <t>XIV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</si>
  <si>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</si>
  <si>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XIII</t>
  </si>
  <si>
    <t>Прочие цели (расшифровка)</t>
  </si>
  <si>
    <t>Инвестиционной программе</t>
  </si>
  <si>
    <t>в том числе по:</t>
  </si>
  <si>
    <t>Погашение заемных средств</t>
  </si>
  <si>
    <t>XII</t>
  </si>
  <si>
    <t>Финансирование инвестиционной программы</t>
  </si>
  <si>
    <t>в том числе на:</t>
  </si>
  <si>
    <t>Привлечение заемных средств</t>
  </si>
  <si>
    <t>XI</t>
  </si>
  <si>
    <t>Сальдо (+ увеличение; - сокращение)</t>
  </si>
  <si>
    <t>Сокращение кредиторской задолженности</t>
  </si>
  <si>
    <t>Увеличение кредиторской задолженности</t>
  </si>
  <si>
    <t>Изменение кредиторской задолженности</t>
  </si>
  <si>
    <t>X</t>
  </si>
  <si>
    <t>Сокращение дебиторской задолженности</t>
  </si>
  <si>
    <t>Увеличение дебиторской задолженности</t>
  </si>
  <si>
    <t>Изменение дебиторской задолженности</t>
  </si>
  <si>
    <t>IX</t>
  </si>
  <si>
    <t>Прочие расходы из прибыли</t>
  </si>
  <si>
    <t>4</t>
  </si>
  <si>
    <t>Выплата дивидендов</t>
  </si>
  <si>
    <t>Резервный фонд</t>
  </si>
  <si>
    <t>Фонд накопления</t>
  </si>
  <si>
    <t>в том числе:</t>
  </si>
  <si>
    <t>Направления использования чистой прибыли</t>
  </si>
  <si>
    <t>VIII</t>
  </si>
  <si>
    <t>VII</t>
  </si>
  <si>
    <t>VI</t>
  </si>
  <si>
    <t>Прибыль до налогообложения (III + IV)</t>
  </si>
  <si>
    <t>V.</t>
  </si>
  <si>
    <t>Проценты по обслуживанию кредитов</t>
  </si>
  <si>
    <t>в том числе</t>
  </si>
  <si>
    <t>Внереализационные расходы, всего</t>
  </si>
  <si>
    <t>Проценты от размещения средств</t>
  </si>
  <si>
    <t>Доходы от участия в других организациях (дивиденды от ДЗО)</t>
  </si>
  <si>
    <t>Внереализационные доходы, всего</t>
  </si>
  <si>
    <t>Внереализационные доходы и расходы (сальдо)</t>
  </si>
  <si>
    <t>IV</t>
  </si>
  <si>
    <t>Валовая прибыль (I р. - II р.)</t>
  </si>
  <si>
    <t>III</t>
  </si>
  <si>
    <t>Инфраструктурные платежи рынка</t>
  </si>
  <si>
    <t>5.4</t>
  </si>
  <si>
    <t>5.3</t>
  </si>
  <si>
    <t>Ремонт основных средств</t>
  </si>
  <si>
    <t>5.1</t>
  </si>
  <si>
    <t>Прочие расходы, всего</t>
  </si>
  <si>
    <t>5</t>
  </si>
  <si>
    <t>Налоги и сборы, всего</t>
  </si>
  <si>
    <t>Амортизационные отчисления</t>
  </si>
  <si>
    <t>Расходы на оплату труда с учетом ЕСН</t>
  </si>
  <si>
    <t>Материальные расходы, всего</t>
  </si>
  <si>
    <t>Расходы по текущей деятельности, всего</t>
  </si>
  <si>
    <t>II</t>
  </si>
  <si>
    <t>Выручка от прочей деятельности (расшифровать)</t>
  </si>
  <si>
    <t>Выручка от реализации товаров (работ, услуг), всего</t>
  </si>
  <si>
    <t>I</t>
  </si>
  <si>
    <t>Показатели</t>
  </si>
  <si>
    <t>П1.3. Прогноз ввода/вывода объектов</t>
  </si>
  <si>
    <t>Перечень инвестиционных проектов на период реализации инвестиционной программы</t>
  </si>
  <si>
    <t>Краткое описание инвестиционной программы по основным направлениям инвестиционных проектов</t>
  </si>
  <si>
    <t>П2.2. Краткое описание инвестиционной программы</t>
  </si>
  <si>
    <t>Графики строительства объектов электросетевого хозяйства и генерирующих объектов</t>
  </si>
  <si>
    <t>Финансовый план субъекта электроэнергетики, составленный на период реализации инвестиционной программы</t>
  </si>
  <si>
    <t>П4.1. Финансовый план на период реализации инвестиционной программы</t>
  </si>
  <si>
    <t>П4.2. Источники финансирования инвестиционных программ
(в прогнозных ценах соответствующих лет)</t>
  </si>
  <si>
    <t>План 2014 года</t>
  </si>
  <si>
    <t>План 2015 года</t>
  </si>
  <si>
    <t>План 2016 года</t>
  </si>
  <si>
    <t>2014 год</t>
  </si>
  <si>
    <t>2015 год</t>
  </si>
  <si>
    <t>2016 год</t>
  </si>
  <si>
    <t>2017 год</t>
  </si>
  <si>
    <t>2018 год</t>
  </si>
  <si>
    <t>План 2017 года</t>
  </si>
  <si>
    <t>План 2018 года</t>
  </si>
  <si>
    <t>Кредиты, в т.ч.</t>
  </si>
  <si>
    <t>план 2015 года</t>
  </si>
  <si>
    <t>план 2016 года</t>
  </si>
  <si>
    <t>план 2018 года</t>
  </si>
  <si>
    <t>Платежи по аренде и лизингу, в т.ч.</t>
  </si>
  <si>
    <t>Лизинговые платежи по вновь установленному оборудованию</t>
  </si>
  <si>
    <t>5.3.1.</t>
  </si>
  <si>
    <t>Сырье, материалы, запасные части, инструмент, топливо</t>
  </si>
  <si>
    <t>Работы и услуги производственного характера</t>
  </si>
  <si>
    <t>Покупная электроэнергия, в т.ч.</t>
  </si>
  <si>
    <t>1.3.1.</t>
  </si>
  <si>
    <t>Покупка технологического расхода (потерь) электрической энергии</t>
  </si>
  <si>
    <t>1.3.2.</t>
  </si>
  <si>
    <t>Электроэнергия на хозяйственные нужды</t>
  </si>
  <si>
    <t>5.2.</t>
  </si>
  <si>
    <t>Оплата работ и услуг сторонних организаций</t>
  </si>
  <si>
    <t>5.5.</t>
  </si>
  <si>
    <t>Иные прочие расходы</t>
  </si>
  <si>
    <t>Самарская область</t>
  </si>
  <si>
    <t>Октябрьский район городского округа Самара</t>
  </si>
  <si>
    <t>2014</t>
  </si>
  <si>
    <t>-</t>
  </si>
  <si>
    <t>Год окончания строитель-ства</t>
  </si>
  <si>
    <t>Срок полезного исполь-зования, лет</t>
  </si>
  <si>
    <t>Номиналь-ная мощность, кВА</t>
  </si>
  <si>
    <t>Номиналь-ное напряжение, кВ</t>
  </si>
  <si>
    <t>Поставка обрудования</t>
  </si>
  <si>
    <t>01.05.2014</t>
  </si>
  <si>
    <t>Шеф-монтаж трансформатора на объекте, в т.ч. пусконаладочные работы</t>
  </si>
  <si>
    <t>Поставка оборудования для строительства и комплектования ЦРП 6 кВ</t>
  </si>
  <si>
    <t>5.3.2.</t>
  </si>
  <si>
    <t>Плата за аренду имущества</t>
  </si>
  <si>
    <t>план 2017 года</t>
  </si>
  <si>
    <t>Прочие внереализационные расходы</t>
  </si>
  <si>
    <t>Монтажные и пусконаладочные работы</t>
  </si>
  <si>
    <t>Выручка от деятельности по передаче электроэнергии по сетям ООО "Энерго-Центр"</t>
  </si>
  <si>
    <t>63 МВА</t>
  </si>
  <si>
    <t>С/П/Р</t>
  </si>
  <si>
    <t>Р</t>
  </si>
  <si>
    <t>Полная стоимость строитель-
ства</t>
  </si>
  <si>
    <t>Остаточная стоимость строитель-
ства</t>
  </si>
  <si>
    <t>6 кВ</t>
  </si>
  <si>
    <t>Плановый объем финансирования,
млн. руб.</t>
  </si>
  <si>
    <t>напряжение, кВ</t>
  </si>
  <si>
    <t>Первоначальная стоимость вводимых основных средств (без НДС)</t>
  </si>
  <si>
    <t>Техническая готовность объекта
на 01.01.2011,
%</t>
  </si>
  <si>
    <t>в соот-
ветствии
с проектно-
сметной
докумен-
тацией</t>
  </si>
  <si>
    <t>Решаемые задачи</t>
  </si>
  <si>
    <t>1.1.1.</t>
  </si>
  <si>
    <t>1.1.2.</t>
  </si>
  <si>
    <t>Замена трансформатора ТДНГУ-63000/110 1965 года выпуска в составе ГПП 110/6 кВ на новый трансформатор модели ТРДН-63000/110 - У1</t>
  </si>
  <si>
    <t>15 лет 1 мес.</t>
  </si>
  <si>
    <t>10 лет 1 мес.</t>
  </si>
  <si>
    <t>Обеспечение надежности электроснабжения потребителей по уровню напряжения СН2 (6 кВ) в соответствии с нормативными требованиями</t>
  </si>
  <si>
    <t>Снижение показателя износа электрооборудования ООО «Энерго-Центр»</t>
  </si>
  <si>
    <t xml:space="preserve"> Замена выработавшего ресурс оборудования ГПП 110/6 кВ «ГПЗ-4» (индекс замены 10%)</t>
  </si>
  <si>
    <t>Замена оборудования, срок полезного использования которого превышен (срок полезного использования трансформатора ТДНГУ-63000/110 превышен более, чем в три раза)</t>
  </si>
  <si>
    <t>Замена оборудования, срок полезного использования которого превышен (срок полезного использования оборудования ЦРП-1 6кВ превышен более, чем в четыре раза)</t>
  </si>
  <si>
    <t>Снижение нагрузочных потерь в силовых трансформаторах до 0,30% к отпуску в сеть</t>
  </si>
  <si>
    <t>Замена выработавших ресурс масляных выключателей в составе ЦРП-1 6 кВ</t>
  </si>
  <si>
    <t>П3.1. Укрупненный сетевой график выполнения инвестиционного проекта (Замена трансформатора)</t>
  </si>
  <si>
    <t>П3.1. Укрупненный сетевой график выполнения инвестиционного проекта (Реконструкция ЦРП-1)</t>
  </si>
  <si>
    <t xml:space="preserve">Ввод мощностей </t>
  </si>
  <si>
    <t>Вывод мощностей</t>
  </si>
  <si>
    <t>МВт, Гкал/час, км, МВ·А</t>
  </si>
  <si>
    <t>План финансирования текущего года (2014г)</t>
  </si>
  <si>
    <t>_______________ Э.Ф. Хафизов</t>
  </si>
  <si>
    <r>
      <t xml:space="preserve">1 </t>
    </r>
    <r>
      <rPr>
        <sz val="12"/>
        <rFont val="Times New Roman"/>
        <family val="1"/>
        <charset val="204"/>
      </rPr>
      <t>Указан полный объем необходимого финансирования, с учетом лизинговых платежей.</t>
    </r>
  </si>
  <si>
    <r>
      <t xml:space="preserve">2 </t>
    </r>
    <r>
      <rPr>
        <sz val="12"/>
        <rFont val="Times New Roman"/>
        <family val="1"/>
        <charset val="204"/>
      </rPr>
      <t>Указан полный объем необходимого финансирования, с учетом лизинговых платежей.</t>
    </r>
  </si>
  <si>
    <t>2015</t>
  </si>
  <si>
    <t>Генеральный директор ООО "Энерго-Центр"</t>
  </si>
  <si>
    <t>Таблица 5.1. Укрупненный сетевой график выполнения инвестиционного проекта</t>
  </si>
  <si>
    <t>Проведение конкурентной процедуры закупки на определение поставщика оборудования</t>
  </si>
  <si>
    <t>01.11.2013</t>
  </si>
  <si>
    <t>Наименование инвестиционного проекта:</t>
  </si>
  <si>
    <t>Таблица 5.2. Укрупненный сетевой график выполнения инвестиционного проекта</t>
  </si>
  <si>
    <t>Согласование технического задания и проведения конкурентной процедуры закупки на определение поставщика оборудования</t>
  </si>
  <si>
    <t>31.12.2013</t>
  </si>
  <si>
    <t>01.03.2014</t>
  </si>
  <si>
    <t>01.03.2015</t>
  </si>
  <si>
    <t>Замена трансформатора в составе ГПП 110/6 кВ</t>
  </si>
  <si>
    <t>01.10.2014</t>
  </si>
  <si>
    <t>1.1.3.</t>
  </si>
  <si>
    <t>Реконструкция ЦРП-2 6кВ</t>
  </si>
  <si>
    <t>план 2019 года</t>
  </si>
  <si>
    <t>Объем финансирования (с НДС)</t>
  </si>
  <si>
    <r>
      <t>Таблица 1. Перечень инвестиционных проектов на период реализации инвестиционной программы ООО "Энерго-Центр" на 2015-2019гг и план их финансирования</t>
    </r>
    <r>
      <rPr>
        <b/>
        <vertAlign val="superscript"/>
        <sz val="12"/>
        <rFont val="Times New Roman"/>
        <family val="1"/>
        <charset val="204"/>
      </rPr>
      <t xml:space="preserve"> 1</t>
    </r>
  </si>
  <si>
    <r>
      <t xml:space="preserve">Стоимость основных этапов работ по реализации инвестиционной программы ООО "Энерго-Центр" на 2015 год (с НДС) 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</si>
  <si>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Прогноз ввода/вывода объектов по инвестиционной программе ООО "Энерго-Центр" на период 2015-2019гг.</t>
  </si>
  <si>
    <t>План 2019 года</t>
  </si>
  <si>
    <r>
      <t xml:space="preserve">Таблица 4. Краткое описание инвестиционной программы ООО "Энерго-Центр" на период 2015-2019гг. </t>
    </r>
    <r>
      <rPr>
        <b/>
        <vertAlign val="superscript"/>
        <sz val="12"/>
        <rFont val="Times New Roman"/>
        <family val="1"/>
        <charset val="204"/>
      </rPr>
      <t>3</t>
    </r>
  </si>
  <si>
    <t>Процент освоения сметной стоимости
на 01.01.2015,
%</t>
  </si>
  <si>
    <t>Остаточная стоимость объекта на 01.01.2015, млн. рублей</t>
  </si>
  <si>
    <t>3 Указана стоимость объектов с учетом лизинговых платежей</t>
  </si>
  <si>
    <t>Замена выработавших ресурс масляных выключателей в составе ЦРП-2 6 кВ</t>
  </si>
  <si>
    <t>Таблица 5.3. Укрупненный сетевой график выполнения инвестиционного проекта</t>
  </si>
  <si>
    <t>Реконструкция ЦРП-2 6 кВ</t>
  </si>
  <si>
    <t>01.11.2014</t>
  </si>
  <si>
    <t>31.12.2014</t>
  </si>
  <si>
    <t>01.05.2015</t>
  </si>
  <si>
    <t>Таблица 6. Финансовый план ООО "Энерго-Центр" на период реализации инвестиционной программы 2015-2019 гг. (без НДС), тыс. руб.</t>
  </si>
  <si>
    <t>2019 год</t>
  </si>
  <si>
    <t>Таблица 7. Источники финансирования инвестиционных программ ООО "Энерго-Центр" на период 2015-2019 гг. (с НДС), млн. рублей</t>
  </si>
  <si>
    <t>Генеральный директор</t>
  </si>
  <si>
    <t>1.1.4.</t>
  </si>
  <si>
    <t>1.1.5.</t>
  </si>
  <si>
    <t>Замена трансформатора ТРДЦН-63000/110 1964 года выпуска в составе ГПП 110/6 кВ на новый трансформатор модели ТРДН-63000/110 - У1</t>
  </si>
  <si>
    <t>Реконстркция питающих кабельных линий 6 кВ от ЗРУ-6 кВ ГПП-110/6 кВ до ЦРП-2 6 кВ</t>
  </si>
  <si>
    <t>Реконструкция ЗРУ-6 кВ ГПП-110/6 кВ</t>
  </si>
  <si>
    <t>Заменяемый трансформатор</t>
  </si>
  <si>
    <t>Распределительные пункты 6 кВ</t>
  </si>
  <si>
    <t>Кабельные линии 6 кВ</t>
  </si>
  <si>
    <t>Замена оборудования, срок полезного использования которого превышен (срок полезного использования трансформатора ТРДЦН-63000/110 превышен более, чем в три раза)</t>
  </si>
  <si>
    <t xml:space="preserve"> Замена выработавшей ресурс кабельной линии 6 кВ</t>
  </si>
  <si>
    <t>Снижение потерь в кабельных линиях 6 кВ</t>
  </si>
  <si>
    <t>01.07.2015</t>
  </si>
  <si>
    <t>30.09.2015</t>
  </si>
  <si>
    <t>Замена трансформатора ТРДЦН-63000/110 1964 года выпуска в составе ГПП 110/6 кВ  «ГПЗ-4» на новый трансформатор модели ТРДН-63000/110 - У1</t>
  </si>
  <si>
    <t>Замена трансформатора ТДНГУ-63000/110 1965 года выпуска в составе ГПП 110/6 кВ  «ГПЗ-4» на новый трансформатор модели ТРДН-63000/110 - У1</t>
  </si>
  <si>
    <t>Поставка оборудования для проведения реконструкции питающих кабельных линии 6 кВ от ЗРУ-6 кВ ГПП-110/6 кВ до ЦРП-2 6 кВ</t>
  </si>
  <si>
    <t>01.11.2016</t>
  </si>
  <si>
    <t>Таблица 5.4. Укрупненный сетевой график выполнения инвестиционного проекта</t>
  </si>
  <si>
    <t>Таблица 5.5. Укрупненный сетевой график выполнения инвестиционного проекта</t>
  </si>
  <si>
    <t>Реконструкция питающих кабельных линий 6 кВ от ЗРУ-6 кВ ГПП-110/6 кВ до ЦРП-2 6 кВ</t>
  </si>
  <si>
    <t>"____" ______________  2016г.</t>
  </si>
  <si>
    <t>9 лет</t>
  </si>
  <si>
    <t>2017</t>
  </si>
  <si>
    <t>2019</t>
  </si>
  <si>
    <t>Замена оборудования, срок полезного использования которого превышен (срок полезного использования оборудования ЦРП-2 6кВ превышен более, чем в четыре раза)</t>
  </si>
  <si>
    <t>31.12.2016</t>
  </si>
  <si>
    <t>Поставка оборудования для строительства и комплектования ЗРУ-6 кВ</t>
  </si>
  <si>
    <t>01.03.2017</t>
  </si>
  <si>
    <t>30.06.2017</t>
  </si>
  <si>
    <t>01.07.201</t>
  </si>
  <si>
    <t>01.11.2019</t>
  </si>
  <si>
    <t>31.05.2017</t>
  </si>
  <si>
    <t>01.06.2017</t>
  </si>
  <si>
    <t>01.10.2017</t>
  </si>
  <si>
    <t>01.07.2017</t>
  </si>
  <si>
    <t>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</si>
</sst>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NumberFormat="1" applyFont="1"/>
    <xf numFmtId="0" fontId="9" fillId="0" borderId="0" xfId="0" applyFont="1"/>
    <xf numFmtId="0" fontId="11" fillId="0" borderId="0" xfId="0" applyFont="1"/>
    <xf numFmtId="0" fontId="1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2" fillId="0" borderId="0" xfId="0" applyFont="1"/>
    <xf numFmtId="0" fontId="3" fillId="0" borderId="0" xfId="0" applyNumberFormat="1" applyFont="1" applyAlignment="1"/>
    <xf numFmtId="0" fontId="2" fillId="0" borderId="0" xfId="0" applyFon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4" fillId="0" borderId="19" xfId="1" applyFont="1" applyBorder="1" applyAlignment="1" applyProtection="1">
      <alignment horizontal="center" wrapText="1"/>
    </xf>
    <xf numFmtId="0" fontId="14" fillId="0" borderId="17" xfId="1" applyFont="1" applyBorder="1" applyAlignment="1" applyProtection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26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2" fontId="7" fillId="0" borderId="0" xfId="0" applyNumberFormat="1" applyFont="1"/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textRotation="90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" fontId="7" fillId="0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1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3" fillId="0" borderId="37" xfId="0" applyFont="1" applyFill="1" applyBorder="1" applyAlignment="1">
      <alignment vertical="center" textRotation="90" wrapText="1"/>
    </xf>
    <xf numFmtId="0" fontId="3" fillId="0" borderId="37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/>
    </xf>
    <xf numFmtId="0" fontId="2" fillId="0" borderId="26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/>
    </xf>
    <xf numFmtId="49" fontId="1" fillId="0" borderId="22" xfId="0" applyNumberFormat="1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 indent="1"/>
    </xf>
    <xf numFmtId="4" fontId="15" fillId="0" borderId="19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 indent="1"/>
    </xf>
    <xf numFmtId="4" fontId="15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4" fontId="7" fillId="0" borderId="37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/>
    </xf>
    <xf numFmtId="4" fontId="8" fillId="0" borderId="32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4" fontId="7" fillId="0" borderId="18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4" fontId="8" fillId="0" borderId="3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4" fontId="8" fillId="0" borderId="33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19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4" fontId="8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0" fontId="3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2" fontId="6" fillId="0" borderId="38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" fontId="7" fillId="0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horizontal="center" vertical="center"/>
    </xf>
    <xf numFmtId="4" fontId="8" fillId="0" borderId="38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9" xfId="0" applyFont="1" applyBorder="1" applyAlignment="1">
      <alignment vertical="center" wrapText="1"/>
    </xf>
    <xf numFmtId="4" fontId="7" fillId="0" borderId="0" xfId="0" applyNumberFormat="1" applyFont="1"/>
    <xf numFmtId="0" fontId="8" fillId="0" borderId="21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2" fontId="7" fillId="0" borderId="38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39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2" fontId="3" fillId="0" borderId="37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 wrapText="1"/>
    </xf>
    <xf numFmtId="0" fontId="3" fillId="0" borderId="37" xfId="0" applyNumberFormat="1" applyFont="1" applyFill="1" applyBorder="1" applyAlignment="1">
      <alignment horizontal="center" wrapText="1"/>
    </xf>
    <xf numFmtId="0" fontId="3" fillId="0" borderId="29" xfId="0" applyNumberFormat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top"/>
    </xf>
    <xf numFmtId="0" fontId="1" fillId="0" borderId="38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4" fontId="15" fillId="0" borderId="37" xfId="0" applyNumberFormat="1" applyFont="1" applyFill="1" applyBorder="1" applyAlignment="1">
      <alignment horizontal="center" vertical="center"/>
    </xf>
    <xf numFmtId="4" fontId="15" fillId="0" borderId="42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32" sqref="B32"/>
    </sheetView>
  </sheetViews>
  <sheetFormatPr defaultRowHeight="12.75" x14ac:dyDescent="0.2"/>
  <cols>
    <col min="1" max="1" width="4.140625" style="4" customWidth="1"/>
    <col min="2" max="2" width="33.28515625" style="4" customWidth="1"/>
    <col min="3" max="3" width="54" style="4" customWidth="1"/>
    <col min="4" max="16384" width="9.140625" style="4"/>
  </cols>
  <sheetData>
    <row r="1" spans="1:11" ht="12.75" customHeight="1" x14ac:dyDescent="0.2">
      <c r="A1" s="247" t="s">
        <v>31</v>
      </c>
      <c r="B1" s="247"/>
      <c r="C1" s="247"/>
      <c r="D1" s="26"/>
      <c r="E1" s="26"/>
      <c r="F1" s="26"/>
      <c r="G1" s="26"/>
      <c r="H1" s="26"/>
      <c r="I1" s="26"/>
      <c r="J1" s="26"/>
      <c r="K1" s="26"/>
    </row>
    <row r="2" spans="1:11" ht="47.25" customHeight="1" thickBot="1" x14ac:dyDescent="0.25">
      <c r="A2" s="248"/>
      <c r="B2" s="248"/>
      <c r="C2" s="248"/>
      <c r="D2" s="26"/>
      <c r="E2" s="26"/>
      <c r="F2" s="26"/>
      <c r="G2" s="26"/>
      <c r="H2" s="26"/>
      <c r="I2" s="26"/>
      <c r="J2" s="26"/>
      <c r="K2" s="26"/>
    </row>
    <row r="3" spans="1:11" ht="26.25" thickBot="1" x14ac:dyDescent="0.25">
      <c r="A3" s="23" t="s">
        <v>30</v>
      </c>
      <c r="B3" s="24" t="s">
        <v>33</v>
      </c>
      <c r="C3" s="25" t="s">
        <v>32</v>
      </c>
      <c r="D3" s="6"/>
      <c r="E3" s="6"/>
      <c r="F3" s="6"/>
      <c r="G3" s="6"/>
      <c r="H3" s="6"/>
      <c r="I3" s="6"/>
      <c r="J3" s="6"/>
      <c r="K3" s="6"/>
    </row>
    <row r="4" spans="1:11" ht="25.5" x14ac:dyDescent="0.2">
      <c r="A4" s="250" t="s">
        <v>26</v>
      </c>
      <c r="B4" s="249" t="s">
        <v>201</v>
      </c>
      <c r="C4" s="22" t="s">
        <v>75</v>
      </c>
    </row>
    <row r="5" spans="1:11" ht="25.5" x14ac:dyDescent="0.2">
      <c r="A5" s="245"/>
      <c r="B5" s="249"/>
      <c r="C5" s="21" t="s">
        <v>76</v>
      </c>
    </row>
    <row r="6" spans="1:11" ht="16.5" customHeight="1" x14ac:dyDescent="0.2">
      <c r="A6" s="245"/>
      <c r="B6" s="249"/>
      <c r="C6" s="21" t="s">
        <v>200</v>
      </c>
    </row>
    <row r="7" spans="1:11" ht="42.75" customHeight="1" x14ac:dyDescent="0.2">
      <c r="A7" s="54" t="s">
        <v>27</v>
      </c>
      <c r="B7" s="55" t="s">
        <v>202</v>
      </c>
      <c r="C7" s="21" t="s">
        <v>203</v>
      </c>
    </row>
    <row r="8" spans="1:11" ht="38.25" customHeight="1" x14ac:dyDescent="0.2">
      <c r="A8" s="251" t="s">
        <v>28</v>
      </c>
      <c r="B8" s="252" t="s">
        <v>204</v>
      </c>
      <c r="C8" s="21" t="s">
        <v>278</v>
      </c>
    </row>
    <row r="9" spans="1:11" ht="25.5" x14ac:dyDescent="0.2">
      <c r="A9" s="250"/>
      <c r="B9" s="253"/>
      <c r="C9" s="21" t="s">
        <v>279</v>
      </c>
    </row>
    <row r="10" spans="1:11" ht="25.5" x14ac:dyDescent="0.2">
      <c r="A10" s="245" t="s">
        <v>29</v>
      </c>
      <c r="B10" s="246" t="s">
        <v>205</v>
      </c>
      <c r="C10" s="21" t="s">
        <v>206</v>
      </c>
    </row>
    <row r="11" spans="1:11" ht="25.5" x14ac:dyDescent="0.2">
      <c r="A11" s="245"/>
      <c r="B11" s="246"/>
      <c r="C11" s="21" t="s">
        <v>207</v>
      </c>
    </row>
    <row r="12" spans="1:11" x14ac:dyDescent="0.2">
      <c r="A12" s="5"/>
    </row>
    <row r="13" spans="1:11" x14ac:dyDescent="0.2">
      <c r="A13" s="5"/>
    </row>
    <row r="14" spans="1:11" x14ac:dyDescent="0.2">
      <c r="A14" s="5"/>
    </row>
    <row r="15" spans="1:11" x14ac:dyDescent="0.2">
      <c r="A15" s="5"/>
      <c r="B15" s="7"/>
    </row>
    <row r="16" spans="1:11" x14ac:dyDescent="0.2">
      <c r="A16" s="5"/>
      <c r="B16" s="7"/>
    </row>
    <row r="17" spans="1:2" x14ac:dyDescent="0.2">
      <c r="A17" s="5"/>
      <c r="B17" s="7"/>
    </row>
    <row r="18" spans="1:2" x14ac:dyDescent="0.2">
      <c r="A18" s="5"/>
      <c r="B18" s="7"/>
    </row>
    <row r="19" spans="1:2" x14ac:dyDescent="0.2">
      <c r="A19" s="5"/>
      <c r="B19" s="7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</sheetData>
  <mergeCells count="7">
    <mergeCell ref="A10:A11"/>
    <mergeCell ref="B10:B11"/>
    <mergeCell ref="A1:C2"/>
    <mergeCell ref="B4:B6"/>
    <mergeCell ref="A4:A6"/>
    <mergeCell ref="A8:A9"/>
    <mergeCell ref="B8:B9"/>
  </mergeCells>
  <hyperlinks>
    <hyperlink ref="C4" location="П1.1.!A1" display="П1.1. Перечень инвестиционных проектов на период реализации инвестиционной программы и план их финансирования"/>
    <hyperlink ref="C5" location="П1.2.!A1" display="П1.2. Стоимость основных этапов работ по реализации инвестиционной программы компании на год N"/>
    <hyperlink ref="C6" location="П1.3.!A1" display="П1.3. Прогноз ввода/вывода объектов"/>
    <hyperlink ref="C7" location="П2.2.!A1" display="П2.2. Краткое описание инвестиционной программы"/>
    <hyperlink ref="C8" location="П3.1.Трансф!A1" display="П3.1. Укрупненный сетевой график выполнения инвестиционного проекта"/>
    <hyperlink ref="C10" location="П4.1.!A1" display="П4.1. Финансовый план на период реализации инвестиционной программы"/>
    <hyperlink ref="C11" location="П4.2.!A1" display="П4.2.!A1"/>
    <hyperlink ref="C9" location="П3.1.ЦРП!A1" display="П3.1. Укрупненный сетевой график выполнения инвестиционного проекта (Реконструкция ЦРП-1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view="pageBreakPreview" workbookViewId="0">
      <selection activeCell="A12" sqref="A12:F17"/>
    </sheetView>
  </sheetViews>
  <sheetFormatPr defaultColWidth="0.85546875" defaultRowHeight="11.25" x14ac:dyDescent="0.2"/>
  <cols>
    <col min="1" max="1" width="4.42578125" style="1" customWidth="1"/>
    <col min="2" max="2" width="23.28515625" style="1" customWidth="1"/>
    <col min="3" max="4" width="8.5703125" style="1" customWidth="1"/>
    <col min="5" max="5" width="12.140625" style="1" customWidth="1"/>
    <col min="6" max="6" width="35.85546875" style="1" customWidth="1"/>
    <col min="7" max="20" width="8.7109375" style="1" customWidth="1"/>
    <col min="21" max="16384" width="0.85546875" style="1"/>
  </cols>
  <sheetData>
    <row r="1" spans="1:6" s="3" customFormat="1" ht="18.75" customHeight="1" x14ac:dyDescent="0.25">
      <c r="A1" s="277" t="s">
        <v>340</v>
      </c>
      <c r="B1" s="277"/>
      <c r="C1" s="277"/>
      <c r="D1" s="277"/>
      <c r="E1" s="277"/>
      <c r="F1" s="277"/>
    </row>
    <row r="2" spans="1:6" s="3" customFormat="1" ht="12.75" customHeight="1" x14ac:dyDescent="0.25">
      <c r="A2" s="214"/>
      <c r="B2" s="45"/>
      <c r="C2" s="45"/>
      <c r="D2" s="45"/>
      <c r="E2" s="45"/>
      <c r="F2" s="45"/>
    </row>
    <row r="3" spans="1:6" ht="11.25" customHeight="1" x14ac:dyDescent="0.2">
      <c r="F3" s="56" t="s">
        <v>34</v>
      </c>
    </row>
    <row r="4" spans="1:6" ht="12.75" customHeight="1" x14ac:dyDescent="0.2">
      <c r="F4" s="56" t="s">
        <v>288</v>
      </c>
    </row>
    <row r="5" spans="1:6" ht="12" customHeight="1" x14ac:dyDescent="0.2">
      <c r="F5" s="56" t="s">
        <v>284</v>
      </c>
    </row>
    <row r="6" spans="1:6" s="4" customFormat="1" ht="12.75" x14ac:dyDescent="0.2">
      <c r="F6" s="29" t="s">
        <v>342</v>
      </c>
    </row>
    <row r="8" spans="1:6" s="4" customFormat="1" ht="12.75" x14ac:dyDescent="0.2">
      <c r="A8" s="63" t="s">
        <v>292</v>
      </c>
      <c r="B8" s="17"/>
    </row>
    <row r="9" spans="1:6" ht="12.75" customHeight="1" x14ac:dyDescent="0.2">
      <c r="A9" s="333" t="s">
        <v>341</v>
      </c>
      <c r="B9" s="333"/>
      <c r="C9" s="333"/>
      <c r="D9" s="333"/>
      <c r="E9" s="333"/>
      <c r="F9" s="333"/>
    </row>
    <row r="10" spans="1:6" s="4" customFormat="1" ht="12.75" x14ac:dyDescent="0.2"/>
    <row r="11" spans="1:6" ht="12" thickBot="1" x14ac:dyDescent="0.25"/>
    <row r="12" spans="1:6" s="15" customFormat="1" ht="27" customHeight="1" x14ac:dyDescent="0.15">
      <c r="A12" s="336" t="s">
        <v>83</v>
      </c>
      <c r="B12" s="334" t="s">
        <v>82</v>
      </c>
      <c r="C12" s="338" t="s">
        <v>81</v>
      </c>
      <c r="D12" s="338"/>
      <c r="E12" s="334" t="s">
        <v>80</v>
      </c>
      <c r="F12" s="347" t="s">
        <v>79</v>
      </c>
    </row>
    <row r="13" spans="1:6" s="15" customFormat="1" ht="27" customHeight="1" x14ac:dyDescent="0.15">
      <c r="A13" s="337"/>
      <c r="B13" s="335"/>
      <c r="C13" s="65" t="s">
        <v>78</v>
      </c>
      <c r="D13" s="65" t="s">
        <v>77</v>
      </c>
      <c r="E13" s="335"/>
      <c r="F13" s="348"/>
    </row>
    <row r="14" spans="1:6" s="15" customFormat="1" ht="10.5" x14ac:dyDescent="0.15">
      <c r="A14" s="30">
        <v>1</v>
      </c>
      <c r="B14" s="31">
        <v>2</v>
      </c>
      <c r="C14" s="31">
        <v>3</v>
      </c>
      <c r="D14" s="31">
        <v>4</v>
      </c>
      <c r="E14" s="31">
        <v>5</v>
      </c>
      <c r="F14" s="349">
        <v>6</v>
      </c>
    </row>
    <row r="15" spans="1:6" ht="58.5" customHeight="1" x14ac:dyDescent="0.2">
      <c r="A15" s="111">
        <v>1</v>
      </c>
      <c r="B15" s="112" t="s">
        <v>294</v>
      </c>
      <c r="C15" s="113" t="s">
        <v>338</v>
      </c>
      <c r="D15" s="113" t="s">
        <v>347</v>
      </c>
      <c r="E15" s="28">
        <v>100</v>
      </c>
      <c r="F15" s="350"/>
    </row>
    <row r="16" spans="1:6" ht="56.25" x14ac:dyDescent="0.2">
      <c r="A16" s="111">
        <v>2</v>
      </c>
      <c r="B16" s="112" t="s">
        <v>337</v>
      </c>
      <c r="C16" s="113" t="s">
        <v>349</v>
      </c>
      <c r="D16" s="113" t="s">
        <v>350</v>
      </c>
      <c r="E16" s="28">
        <v>100</v>
      </c>
      <c r="F16" s="350"/>
    </row>
    <row r="17" spans="1:6" ht="23.25" thickBot="1" x14ac:dyDescent="0.25">
      <c r="A17" s="115">
        <v>3</v>
      </c>
      <c r="B17" s="116" t="s">
        <v>252</v>
      </c>
      <c r="C17" s="117" t="s">
        <v>356</v>
      </c>
      <c r="D17" s="117" t="s">
        <v>357</v>
      </c>
      <c r="E17" s="32">
        <v>100</v>
      </c>
      <c r="F17" s="351"/>
    </row>
    <row r="19" spans="1:6" x14ac:dyDescent="0.2">
      <c r="B19" s="325"/>
      <c r="C19" s="325"/>
      <c r="D19" s="325"/>
      <c r="E19" s="325"/>
      <c r="F19" s="325"/>
    </row>
  </sheetData>
  <mergeCells count="8">
    <mergeCell ref="B19:F19"/>
    <mergeCell ref="A9:F9"/>
    <mergeCell ref="A1:F1"/>
    <mergeCell ref="A12:A13"/>
    <mergeCell ref="B12:B13"/>
    <mergeCell ref="C12:D12"/>
    <mergeCell ref="E12:E13"/>
    <mergeCell ref="F12:F13"/>
  </mergeCells>
  <pageMargins left="0.78740157480314965" right="0.35433070866141736" top="0.59055118110236227" bottom="0.39370078740157483" header="0.19685039370078741" footer="0.19685039370078741"/>
  <pageSetup paperSize="9" scale="9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83"/>
  <sheetViews>
    <sheetView view="pageBreakPreview" zoomScaleNormal="120" workbookViewId="0">
      <selection activeCell="H32" sqref="H32"/>
    </sheetView>
  </sheetViews>
  <sheetFormatPr defaultColWidth="0.85546875" defaultRowHeight="12.75" x14ac:dyDescent="0.2"/>
  <cols>
    <col min="1" max="1" width="6" style="4" customWidth="1"/>
    <col min="2" max="2" width="41.42578125" style="4" customWidth="1"/>
    <col min="3" max="3" width="12.140625" style="4" hidden="1" customWidth="1"/>
    <col min="4" max="5" width="12.140625" style="4" customWidth="1"/>
    <col min="6" max="6" width="12" style="4" customWidth="1"/>
    <col min="7" max="7" width="12.28515625" style="4" customWidth="1"/>
    <col min="8" max="23" width="11.7109375" style="4" customWidth="1"/>
    <col min="24" max="16384" width="0.85546875" style="4"/>
  </cols>
  <sheetData>
    <row r="2" spans="1:8" s="3" customFormat="1" ht="28.5" customHeight="1" x14ac:dyDescent="0.25">
      <c r="A2" s="260" t="s">
        <v>318</v>
      </c>
      <c r="B2" s="260"/>
      <c r="C2" s="260"/>
      <c r="D2" s="260"/>
      <c r="E2" s="260"/>
      <c r="F2" s="260"/>
      <c r="G2" s="260"/>
      <c r="H2" s="260"/>
    </row>
    <row r="4" spans="1:8" x14ac:dyDescent="0.2">
      <c r="F4" s="13"/>
      <c r="H4" s="27" t="s">
        <v>34</v>
      </c>
    </row>
    <row r="5" spans="1:8" s="1" customFormat="1" ht="12" x14ac:dyDescent="0.2">
      <c r="F5" s="13"/>
      <c r="H5" s="27" t="s">
        <v>288</v>
      </c>
    </row>
    <row r="6" spans="1:8" x14ac:dyDescent="0.2">
      <c r="F6" s="13"/>
      <c r="H6" s="27" t="s">
        <v>284</v>
      </c>
    </row>
    <row r="7" spans="1:8" x14ac:dyDescent="0.2">
      <c r="F7" s="13"/>
      <c r="H7" s="29" t="s">
        <v>342</v>
      </c>
    </row>
    <row r="8" spans="1:8" x14ac:dyDescent="0.2">
      <c r="D8" s="217"/>
    </row>
    <row r="9" spans="1:8" ht="13.5" thickBot="1" x14ac:dyDescent="0.25"/>
    <row r="10" spans="1:8" x14ac:dyDescent="0.2">
      <c r="A10" s="38" t="s">
        <v>30</v>
      </c>
      <c r="B10" s="39" t="s">
        <v>199</v>
      </c>
      <c r="C10" s="33" t="s">
        <v>211</v>
      </c>
      <c r="D10" s="33" t="s">
        <v>212</v>
      </c>
      <c r="E10" s="33" t="s">
        <v>213</v>
      </c>
      <c r="F10" s="33" t="s">
        <v>214</v>
      </c>
      <c r="G10" s="57" t="s">
        <v>215</v>
      </c>
      <c r="H10" s="201" t="s">
        <v>319</v>
      </c>
    </row>
    <row r="11" spans="1:8" ht="13.5" thickBot="1" x14ac:dyDescent="0.25">
      <c r="A11" s="42">
        <v>1</v>
      </c>
      <c r="B11" s="34">
        <v>2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  <c r="H11" s="218">
        <v>7</v>
      </c>
    </row>
    <row r="12" spans="1:8" s="20" customFormat="1" ht="25.5" x14ac:dyDescent="0.2">
      <c r="A12" s="118" t="s">
        <v>198</v>
      </c>
      <c r="B12" s="119" t="s">
        <v>197</v>
      </c>
      <c r="C12" s="120">
        <f>C14</f>
        <v>58657.19</v>
      </c>
      <c r="D12" s="120">
        <f>D14</f>
        <v>81995.216</v>
      </c>
      <c r="E12" s="120">
        <f t="shared" ref="E12:G12" si="0">E14</f>
        <v>84624.22</v>
      </c>
      <c r="F12" s="120">
        <f>F14</f>
        <v>125784.08</v>
      </c>
      <c r="G12" s="120">
        <f t="shared" si="0"/>
        <v>115727.33</v>
      </c>
      <c r="H12" s="175">
        <f>H14</f>
        <v>94910.33</v>
      </c>
    </row>
    <row r="13" spans="1:8" x14ac:dyDescent="0.2">
      <c r="A13" s="121"/>
      <c r="B13" s="122" t="s">
        <v>166</v>
      </c>
      <c r="C13" s="123"/>
      <c r="D13" s="123"/>
      <c r="E13" s="123"/>
      <c r="F13" s="123"/>
      <c r="G13" s="124"/>
      <c r="H13" s="219"/>
    </row>
    <row r="14" spans="1:8" ht="25.5" x14ac:dyDescent="0.2">
      <c r="A14" s="121" t="s">
        <v>20</v>
      </c>
      <c r="B14" s="125" t="s">
        <v>253</v>
      </c>
      <c r="C14" s="126">
        <v>58657.19</v>
      </c>
      <c r="D14" s="126">
        <f>75386.606+D33+36.14+2125</f>
        <v>81995.216</v>
      </c>
      <c r="E14" s="126">
        <f>82308.86+190.36+2125</f>
        <v>84624.22</v>
      </c>
      <c r="F14" s="126">
        <f>123461.11+197.97+2125</f>
        <v>125784.08</v>
      </c>
      <c r="G14" s="64">
        <f>113396.44+205.89+2125</f>
        <v>115727.33</v>
      </c>
      <c r="H14" s="205">
        <f>92571.2+214.13+2125</f>
        <v>94910.33</v>
      </c>
    </row>
    <row r="15" spans="1:8" ht="13.5" thickBot="1" x14ac:dyDescent="0.25">
      <c r="A15" s="127" t="s">
        <v>21</v>
      </c>
      <c r="B15" s="128" t="s">
        <v>196</v>
      </c>
      <c r="C15" s="129">
        <v>0</v>
      </c>
      <c r="D15" s="129">
        <v>0</v>
      </c>
      <c r="E15" s="129">
        <v>0</v>
      </c>
      <c r="F15" s="129">
        <v>0</v>
      </c>
      <c r="G15" s="130">
        <v>0</v>
      </c>
      <c r="H15" s="220">
        <v>0</v>
      </c>
    </row>
    <row r="16" spans="1:8" x14ac:dyDescent="0.2">
      <c r="A16" s="118" t="s">
        <v>195</v>
      </c>
      <c r="B16" s="131" t="s">
        <v>194</v>
      </c>
      <c r="C16" s="120">
        <f>C17+C24+C25+C26+C27</f>
        <v>58481.190734392629</v>
      </c>
      <c r="D16" s="120">
        <f>D17+D24+D25+D26+D27</f>
        <v>81812.22600000001</v>
      </c>
      <c r="E16" s="120">
        <f>E17+E24+E25+E26+E27</f>
        <v>84433.863840000005</v>
      </c>
      <c r="F16" s="120">
        <f t="shared" ref="F16" si="1">F17+F24+F25+F26+F27</f>
        <v>125586.10599359999</v>
      </c>
      <c r="G16" s="120">
        <f>G17+G24+G25+G26+G27</f>
        <v>115521.437833344</v>
      </c>
      <c r="H16" s="175">
        <f>H17+H24+H25+H26+H27</f>
        <v>94696.202946677775</v>
      </c>
    </row>
    <row r="17" spans="1:8" x14ac:dyDescent="0.2">
      <c r="A17" s="132" t="s">
        <v>6</v>
      </c>
      <c r="B17" s="133" t="s">
        <v>193</v>
      </c>
      <c r="C17" s="134">
        <f>C19+C20+C21</f>
        <v>8888.4560000000001</v>
      </c>
      <c r="D17" s="134">
        <f>D19+D20+D21</f>
        <v>17511.170000000002</v>
      </c>
      <c r="E17" s="134">
        <f>E19+E20+E21</f>
        <v>20143.490000000002</v>
      </c>
      <c r="F17" s="134">
        <f t="shared" ref="F17:G17" si="2">F19+F20+F21</f>
        <v>20949.229600000002</v>
      </c>
      <c r="G17" s="134">
        <f t="shared" si="2"/>
        <v>21787.198784</v>
      </c>
      <c r="H17" s="208">
        <f>H19+H20+H21</f>
        <v>29493.706735360003</v>
      </c>
    </row>
    <row r="18" spans="1:8" x14ac:dyDescent="0.2">
      <c r="A18" s="121"/>
      <c r="B18" s="122" t="s">
        <v>166</v>
      </c>
      <c r="C18" s="123"/>
      <c r="D18" s="123"/>
      <c r="E18" s="123"/>
      <c r="F18" s="123"/>
      <c r="G18" s="124"/>
      <c r="H18" s="219"/>
    </row>
    <row r="19" spans="1:8" ht="25.5" x14ac:dyDescent="0.2">
      <c r="A19" s="121" t="s">
        <v>20</v>
      </c>
      <c r="B19" s="125" t="s">
        <v>225</v>
      </c>
      <c r="C19" s="126">
        <v>2113.2249999999999</v>
      </c>
      <c r="D19" s="126">
        <v>2229.46</v>
      </c>
      <c r="E19" s="126">
        <v>2673.92</v>
      </c>
      <c r="F19" s="126">
        <f t="shared" ref="F19:H19" si="3">E19*1.04</f>
        <v>2780.8768</v>
      </c>
      <c r="G19" s="126">
        <f t="shared" si="3"/>
        <v>2892.1118719999999</v>
      </c>
      <c r="H19" s="205">
        <f t="shared" si="3"/>
        <v>3007.7963468799999</v>
      </c>
    </row>
    <row r="20" spans="1:8" x14ac:dyDescent="0.2">
      <c r="A20" s="121" t="s">
        <v>21</v>
      </c>
      <c r="B20" s="122" t="s">
        <v>226</v>
      </c>
      <c r="C20" s="126">
        <v>711.81100000000004</v>
      </c>
      <c r="D20" s="126">
        <v>9665.4</v>
      </c>
      <c r="E20" s="126">
        <v>11592.29</v>
      </c>
      <c r="F20" s="126">
        <f t="shared" ref="F20" si="4">E20*1.04</f>
        <v>12055.981600000001</v>
      </c>
      <c r="G20" s="126">
        <f>F20*1.04</f>
        <v>12538.220864000001</v>
      </c>
      <c r="H20" s="205">
        <f>G20*1.04+6835.02</f>
        <v>19874.769698560001</v>
      </c>
    </row>
    <row r="21" spans="1:8" x14ac:dyDescent="0.2">
      <c r="A21" s="121" t="s">
        <v>22</v>
      </c>
      <c r="B21" s="122" t="s">
        <v>227</v>
      </c>
      <c r="C21" s="126">
        <f>C23+C22</f>
        <v>6063.42</v>
      </c>
      <c r="D21" s="126">
        <f t="shared" ref="D21:G21" si="5">D23+D22</f>
        <v>5616.31</v>
      </c>
      <c r="E21" s="126">
        <f>E23+E22</f>
        <v>5877.2800000000007</v>
      </c>
      <c r="F21" s="126">
        <f t="shared" si="5"/>
        <v>6112.3712000000005</v>
      </c>
      <c r="G21" s="126">
        <f t="shared" si="5"/>
        <v>6356.8660480000008</v>
      </c>
      <c r="H21" s="205">
        <f t="shared" ref="H21" si="6">H23+H22</f>
        <v>6611.140689920001</v>
      </c>
    </row>
    <row r="22" spans="1:8" ht="25.5" x14ac:dyDescent="0.2">
      <c r="A22" s="221" t="s">
        <v>228</v>
      </c>
      <c r="B22" s="135" t="s">
        <v>229</v>
      </c>
      <c r="C22" s="136">
        <v>5474.24</v>
      </c>
      <c r="D22" s="126">
        <v>4998.8500000000004</v>
      </c>
      <c r="E22" s="126">
        <v>5136.72</v>
      </c>
      <c r="F22" s="126">
        <f t="shared" ref="F22:H22" si="7">E22*1.04</f>
        <v>5342.1888000000008</v>
      </c>
      <c r="G22" s="126">
        <f t="shared" si="7"/>
        <v>5555.8763520000011</v>
      </c>
      <c r="H22" s="205">
        <f t="shared" si="7"/>
        <v>5778.111406080001</v>
      </c>
    </row>
    <row r="23" spans="1:8" x14ac:dyDescent="0.2">
      <c r="A23" s="221" t="s">
        <v>230</v>
      </c>
      <c r="B23" s="135" t="s">
        <v>231</v>
      </c>
      <c r="C23" s="136">
        <v>589.17999999999995</v>
      </c>
      <c r="D23" s="126">
        <v>617.46</v>
      </c>
      <c r="E23" s="126">
        <v>740.56</v>
      </c>
      <c r="F23" s="126">
        <f t="shared" ref="F23:H23" si="8">E23*1.04</f>
        <v>770.18239999999992</v>
      </c>
      <c r="G23" s="126">
        <f t="shared" si="8"/>
        <v>800.98969599999998</v>
      </c>
      <c r="H23" s="205">
        <f t="shared" si="8"/>
        <v>833.02928384000006</v>
      </c>
    </row>
    <row r="24" spans="1:8" x14ac:dyDescent="0.2">
      <c r="A24" s="132" t="s">
        <v>9</v>
      </c>
      <c r="B24" s="133" t="s">
        <v>192</v>
      </c>
      <c r="C24" s="134">
        <v>7388.0219999999999</v>
      </c>
      <c r="D24" s="134">
        <v>8150</v>
      </c>
      <c r="E24" s="134">
        <v>9775.17</v>
      </c>
      <c r="F24" s="134">
        <f>E24*1.04</f>
        <v>10166.176800000001</v>
      </c>
      <c r="G24" s="134">
        <f t="shared" ref="G24:H24" si="9">F24*1.04</f>
        <v>10572.823872000001</v>
      </c>
      <c r="H24" s="208">
        <f t="shared" si="9"/>
        <v>10995.736826880002</v>
      </c>
    </row>
    <row r="25" spans="1:8" x14ac:dyDescent="0.2">
      <c r="A25" s="132" t="s">
        <v>127</v>
      </c>
      <c r="B25" s="133" t="s">
        <v>191</v>
      </c>
      <c r="C25" s="134">
        <v>3599.2</v>
      </c>
      <c r="D25" s="134">
        <f>3599.2+2125</f>
        <v>5724.2</v>
      </c>
      <c r="E25" s="134">
        <f>4520+2125</f>
        <v>6645</v>
      </c>
      <c r="F25" s="134">
        <f>23550+2125</f>
        <v>25675</v>
      </c>
      <c r="G25" s="134">
        <f>19940+2125</f>
        <v>22065</v>
      </c>
      <c r="H25" s="208">
        <f>16290+2125</f>
        <v>18415</v>
      </c>
    </row>
    <row r="26" spans="1:8" x14ac:dyDescent="0.2">
      <c r="A26" s="132" t="s">
        <v>162</v>
      </c>
      <c r="B26" s="133" t="s">
        <v>190</v>
      </c>
      <c r="C26" s="134">
        <v>648.79999999999995</v>
      </c>
      <c r="D26" s="134">
        <v>648.79999999999995</v>
      </c>
      <c r="E26" s="134">
        <v>396.81</v>
      </c>
      <c r="F26" s="134">
        <v>396.81</v>
      </c>
      <c r="G26" s="134">
        <v>396.81</v>
      </c>
      <c r="H26" s="208">
        <v>396.81</v>
      </c>
    </row>
    <row r="27" spans="1:8" x14ac:dyDescent="0.2">
      <c r="A27" s="132" t="s">
        <v>189</v>
      </c>
      <c r="B27" s="133" t="s">
        <v>188</v>
      </c>
      <c r="C27" s="134">
        <f>C29+C30+C31+C34+C35</f>
        <v>37956.712734392626</v>
      </c>
      <c r="D27" s="134">
        <f t="shared" ref="D27:G27" si="10">D29+D30+D31+D34+D35</f>
        <v>49778.056000000004</v>
      </c>
      <c r="E27" s="134">
        <f>E29+E30+E31+E34+E35</f>
        <v>47473.393839999997</v>
      </c>
      <c r="F27" s="134">
        <f t="shared" si="10"/>
        <v>68398.88959359999</v>
      </c>
      <c r="G27" s="134">
        <f t="shared" si="10"/>
        <v>60699.605177343998</v>
      </c>
      <c r="H27" s="208">
        <f>H29+H30+H31+H34+H35</f>
        <v>35394.949384437765</v>
      </c>
    </row>
    <row r="28" spans="1:8" x14ac:dyDescent="0.2">
      <c r="A28" s="121"/>
      <c r="B28" s="122" t="s">
        <v>166</v>
      </c>
      <c r="C28" s="123"/>
      <c r="D28" s="123"/>
      <c r="E28" s="123"/>
      <c r="F28" s="123"/>
      <c r="G28" s="124"/>
      <c r="H28" s="219"/>
    </row>
    <row r="29" spans="1:8" x14ac:dyDescent="0.2">
      <c r="A29" s="121" t="s">
        <v>187</v>
      </c>
      <c r="B29" s="122" t="s">
        <v>186</v>
      </c>
      <c r="C29" s="137">
        <v>0</v>
      </c>
      <c r="D29" s="137">
        <v>0</v>
      </c>
      <c r="E29" s="137">
        <v>0</v>
      </c>
      <c r="F29" s="137">
        <v>0</v>
      </c>
      <c r="G29" s="138">
        <v>0</v>
      </c>
      <c r="H29" s="222">
        <v>1</v>
      </c>
    </row>
    <row r="30" spans="1:8" x14ac:dyDescent="0.2">
      <c r="A30" s="121" t="s">
        <v>232</v>
      </c>
      <c r="B30" s="122" t="s">
        <v>233</v>
      </c>
      <c r="C30" s="126">
        <f>284.514</f>
        <v>284.51400000000001</v>
      </c>
      <c r="D30" s="126">
        <v>304.61</v>
      </c>
      <c r="E30" s="126">
        <v>365.33</v>
      </c>
      <c r="F30" s="126">
        <f t="shared" ref="F30:H30" si="11">E30*1.04</f>
        <v>379.94319999999999</v>
      </c>
      <c r="G30" s="126">
        <f t="shared" si="11"/>
        <v>395.14092800000003</v>
      </c>
      <c r="H30" s="205">
        <f t="shared" si="11"/>
        <v>410.94656512000006</v>
      </c>
    </row>
    <row r="31" spans="1:8" x14ac:dyDescent="0.2">
      <c r="A31" s="121" t="s">
        <v>185</v>
      </c>
      <c r="B31" s="122" t="s">
        <v>222</v>
      </c>
      <c r="C31" s="126">
        <f>C32+C33</f>
        <v>36409.23573439262</v>
      </c>
      <c r="D31" s="126">
        <f t="shared" ref="D31:G31" si="12">D32+D33</f>
        <v>48130.47</v>
      </c>
      <c r="E31" s="126">
        <f>E32+E33</f>
        <v>45711.368799999997</v>
      </c>
      <c r="F31" s="126">
        <f>F32+F33</f>
        <v>66566.383551999999</v>
      </c>
      <c r="G31" s="126">
        <f t="shared" si="12"/>
        <v>58793.798894079999</v>
      </c>
      <c r="H31" s="205">
        <f>H32+H33</f>
        <v>33410.910849843203</v>
      </c>
    </row>
    <row r="32" spans="1:8" ht="25.5" x14ac:dyDescent="0.2">
      <c r="A32" s="139" t="s">
        <v>224</v>
      </c>
      <c r="B32" s="140" t="s">
        <v>223</v>
      </c>
      <c r="C32" s="141">
        <v>32406.73573439262</v>
      </c>
      <c r="D32" s="141">
        <v>43683</v>
      </c>
      <c r="E32" s="141">
        <v>41086</v>
      </c>
      <c r="F32" s="141">
        <v>61756</v>
      </c>
      <c r="G32" s="352">
        <v>53791</v>
      </c>
      <c r="H32" s="353">
        <v>28208</v>
      </c>
    </row>
    <row r="33" spans="1:14" x14ac:dyDescent="0.2">
      <c r="A33" s="139" t="s">
        <v>248</v>
      </c>
      <c r="B33" s="140" t="s">
        <v>249</v>
      </c>
      <c r="C33" s="141">
        <v>4002.5</v>
      </c>
      <c r="D33" s="126">
        <v>4447.47</v>
      </c>
      <c r="E33" s="126">
        <f>D33*1.04</f>
        <v>4625.3688000000002</v>
      </c>
      <c r="F33" s="126">
        <f>E33*1.04</f>
        <v>4810.3835520000002</v>
      </c>
      <c r="G33" s="126">
        <f t="shared" ref="G33:H33" si="13">F33*1.04</f>
        <v>5002.7988940800005</v>
      </c>
      <c r="H33" s="205">
        <f t="shared" si="13"/>
        <v>5202.9108498432006</v>
      </c>
    </row>
    <row r="34" spans="1:14" x14ac:dyDescent="0.2">
      <c r="A34" s="204" t="s">
        <v>184</v>
      </c>
      <c r="B34" s="142" t="s">
        <v>183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222">
        <v>1</v>
      </c>
    </row>
    <row r="35" spans="1:14" ht="13.5" thickBot="1" x14ac:dyDescent="0.25">
      <c r="A35" s="223" t="s">
        <v>234</v>
      </c>
      <c r="B35" s="143" t="s">
        <v>235</v>
      </c>
      <c r="C35" s="144">
        <f>408.2+47.7+807.063</f>
        <v>1262.963</v>
      </c>
      <c r="D35" s="126">
        <v>1342.9760000000001</v>
      </c>
      <c r="E35" s="126">
        <f>D35*1.04</f>
        <v>1396.6950400000001</v>
      </c>
      <c r="F35" s="126">
        <f t="shared" ref="F35:H35" si="14">E35*1.04</f>
        <v>1452.5628416000002</v>
      </c>
      <c r="G35" s="126">
        <f t="shared" si="14"/>
        <v>1510.6653552640003</v>
      </c>
      <c r="H35" s="205">
        <f t="shared" si="14"/>
        <v>1571.0919694745603</v>
      </c>
    </row>
    <row r="36" spans="1:14" ht="13.5" thickBot="1" x14ac:dyDescent="0.25">
      <c r="A36" s="145" t="s">
        <v>182</v>
      </c>
      <c r="B36" s="146" t="s">
        <v>181</v>
      </c>
      <c r="C36" s="147">
        <f>C12-C16</f>
        <v>175.99926560737367</v>
      </c>
      <c r="D36" s="147">
        <f>D12-D16</f>
        <v>182.98999999999069</v>
      </c>
      <c r="E36" s="147">
        <f>E12-E16</f>
        <v>190.35615999999573</v>
      </c>
      <c r="F36" s="147">
        <f t="shared" ref="F36:G36" si="15">F12-F16</f>
        <v>197.97400640000706</v>
      </c>
      <c r="G36" s="147">
        <f t="shared" si="15"/>
        <v>205.89216665600543</v>
      </c>
      <c r="H36" s="174">
        <f t="shared" ref="H36" si="16">H12-H16</f>
        <v>214.12705332222686</v>
      </c>
    </row>
    <row r="37" spans="1:14" x14ac:dyDescent="0.2">
      <c r="A37" s="118" t="s">
        <v>180</v>
      </c>
      <c r="B37" s="131" t="s">
        <v>179</v>
      </c>
      <c r="C37" s="148">
        <f>-C42</f>
        <v>-140.80000000000001</v>
      </c>
      <c r="D37" s="148">
        <f>-D42</f>
        <v>-146.43</v>
      </c>
      <c r="E37" s="148">
        <f t="shared" ref="E37:G37" si="17">-E42</f>
        <v>-152.28720000000001</v>
      </c>
      <c r="F37" s="148">
        <f>-F42</f>
        <v>-158.37868800000001</v>
      </c>
      <c r="G37" s="148">
        <f t="shared" si="17"/>
        <v>-164.71383552</v>
      </c>
      <c r="H37" s="224">
        <f t="shared" ref="H37" si="18">-H42</f>
        <v>-171.3023889408</v>
      </c>
    </row>
    <row r="38" spans="1:14" x14ac:dyDescent="0.2">
      <c r="A38" s="121" t="s">
        <v>6</v>
      </c>
      <c r="B38" s="122" t="s">
        <v>178</v>
      </c>
      <c r="C38" s="123"/>
      <c r="D38" s="123"/>
      <c r="E38" s="123"/>
      <c r="F38" s="123"/>
      <c r="G38" s="124"/>
      <c r="H38" s="219"/>
    </row>
    <row r="39" spans="1:14" x14ac:dyDescent="0.2">
      <c r="A39" s="121"/>
      <c r="B39" s="122" t="s">
        <v>174</v>
      </c>
      <c r="C39" s="123"/>
      <c r="D39" s="123"/>
      <c r="E39" s="123"/>
      <c r="F39" s="123"/>
      <c r="G39" s="124"/>
      <c r="H39" s="219"/>
    </row>
    <row r="40" spans="1:14" ht="25.5" customHeight="1" x14ac:dyDescent="0.2">
      <c r="A40" s="121" t="s">
        <v>20</v>
      </c>
      <c r="B40" s="125" t="s">
        <v>177</v>
      </c>
      <c r="C40" s="123"/>
      <c r="D40" s="123"/>
      <c r="E40" s="123"/>
      <c r="F40" s="123"/>
      <c r="G40" s="124"/>
      <c r="H40" s="219"/>
    </row>
    <row r="41" spans="1:14" x14ac:dyDescent="0.2">
      <c r="A41" s="121" t="s">
        <v>21</v>
      </c>
      <c r="B41" s="122" t="s">
        <v>176</v>
      </c>
      <c r="C41" s="123"/>
      <c r="D41" s="123"/>
      <c r="E41" s="123"/>
      <c r="F41" s="123"/>
      <c r="G41" s="124"/>
      <c r="H41" s="219"/>
    </row>
    <row r="42" spans="1:14" x14ac:dyDescent="0.2">
      <c r="A42" s="121" t="s">
        <v>9</v>
      </c>
      <c r="B42" s="122" t="s">
        <v>175</v>
      </c>
      <c r="C42" s="137">
        <f>C44+C45</f>
        <v>140.80000000000001</v>
      </c>
      <c r="D42" s="137">
        <f>D44+D45</f>
        <v>146.43</v>
      </c>
      <c r="E42" s="137">
        <f t="shared" ref="E42:G42" si="19">E44+E45</f>
        <v>152.28720000000001</v>
      </c>
      <c r="F42" s="137">
        <f>F44+F45</f>
        <v>158.37868800000001</v>
      </c>
      <c r="G42" s="137">
        <f t="shared" si="19"/>
        <v>164.71383552</v>
      </c>
      <c r="H42" s="222">
        <f t="shared" ref="H42" si="20">H44+H45</f>
        <v>171.3023889408</v>
      </c>
    </row>
    <row r="43" spans="1:14" x14ac:dyDescent="0.2">
      <c r="A43" s="121"/>
      <c r="B43" s="122" t="s">
        <v>174</v>
      </c>
      <c r="C43" s="123"/>
      <c r="D43" s="123"/>
      <c r="E43" s="123"/>
      <c r="F43" s="123"/>
      <c r="G43" s="124"/>
      <c r="H43" s="219"/>
    </row>
    <row r="44" spans="1:14" x14ac:dyDescent="0.2">
      <c r="A44" s="149" t="s">
        <v>24</v>
      </c>
      <c r="B44" s="150" t="s">
        <v>173</v>
      </c>
      <c r="C44" s="151">
        <v>0</v>
      </c>
      <c r="D44" s="151">
        <v>0</v>
      </c>
      <c r="E44" s="152">
        <v>0</v>
      </c>
      <c r="F44" s="152">
        <v>0</v>
      </c>
      <c r="G44" s="153">
        <v>0</v>
      </c>
      <c r="H44" s="225">
        <v>0</v>
      </c>
      <c r="J44" s="53"/>
      <c r="K44" s="53"/>
      <c r="L44" s="53"/>
      <c r="M44" s="53"/>
      <c r="N44" s="53"/>
    </row>
    <row r="45" spans="1:14" ht="13.5" thickBot="1" x14ac:dyDescent="0.25">
      <c r="A45" s="223" t="s">
        <v>25</v>
      </c>
      <c r="B45" s="143" t="s">
        <v>251</v>
      </c>
      <c r="C45" s="153">
        <v>140.80000000000001</v>
      </c>
      <c r="D45" s="126">
        <v>146.43</v>
      </c>
      <c r="E45" s="126">
        <f t="shared" ref="E45:H45" si="21">D45*1.04</f>
        <v>152.28720000000001</v>
      </c>
      <c r="F45" s="126">
        <f>E45*1.04</f>
        <v>158.37868800000001</v>
      </c>
      <c r="G45" s="126">
        <f t="shared" si="21"/>
        <v>164.71383552</v>
      </c>
      <c r="H45" s="205">
        <f t="shared" si="21"/>
        <v>171.3023889408</v>
      </c>
      <c r="J45" s="53"/>
      <c r="K45" s="53"/>
      <c r="L45" s="53"/>
      <c r="M45" s="53"/>
      <c r="N45" s="53"/>
    </row>
    <row r="46" spans="1:14" ht="13.5" thickBot="1" x14ac:dyDescent="0.25">
      <c r="A46" s="154" t="s">
        <v>172</v>
      </c>
      <c r="B46" s="155" t="s">
        <v>171</v>
      </c>
      <c r="C46" s="156">
        <f t="shared" ref="C46:H46" si="22">C36</f>
        <v>175.99926560737367</v>
      </c>
      <c r="D46" s="156">
        <f t="shared" si="22"/>
        <v>182.98999999999069</v>
      </c>
      <c r="E46" s="156">
        <f t="shared" si="22"/>
        <v>190.35615999999573</v>
      </c>
      <c r="F46" s="156">
        <f>F36</f>
        <v>197.97400640000706</v>
      </c>
      <c r="G46" s="156">
        <f>G36</f>
        <v>205.89216665600543</v>
      </c>
      <c r="H46" s="174">
        <f t="shared" si="22"/>
        <v>214.12705332222686</v>
      </c>
      <c r="J46" s="53"/>
      <c r="K46" s="53"/>
      <c r="L46" s="53"/>
      <c r="M46" s="53"/>
      <c r="N46" s="53"/>
    </row>
    <row r="47" spans="1:14" ht="13.5" thickBot="1" x14ac:dyDescent="0.25">
      <c r="A47" s="157" t="s">
        <v>170</v>
      </c>
      <c r="B47" s="158" t="s">
        <v>72</v>
      </c>
      <c r="C47" s="159">
        <f>C46*0.2</f>
        <v>35.199853121474739</v>
      </c>
      <c r="D47" s="134">
        <f>D46*0.2</f>
        <v>36.597999999998137</v>
      </c>
      <c r="E47" s="134">
        <f>E46*0.2</f>
        <v>38.071231999999149</v>
      </c>
      <c r="F47" s="134">
        <f>F46*0.2</f>
        <v>39.594801280001413</v>
      </c>
      <c r="G47" s="134">
        <f t="shared" ref="G47:H47" si="23">G46*0.2</f>
        <v>41.178433331201092</v>
      </c>
      <c r="H47" s="208">
        <f t="shared" si="23"/>
        <v>42.825410664445371</v>
      </c>
    </row>
    <row r="48" spans="1:14" ht="13.5" thickBot="1" x14ac:dyDescent="0.25">
      <c r="A48" s="145" t="s">
        <v>169</v>
      </c>
      <c r="B48" s="146" t="s">
        <v>74</v>
      </c>
      <c r="C48" s="147">
        <v>0</v>
      </c>
      <c r="D48" s="147">
        <v>0</v>
      </c>
      <c r="E48" s="147">
        <v>0</v>
      </c>
      <c r="F48" s="147">
        <v>0</v>
      </c>
      <c r="G48" s="156">
        <v>0</v>
      </c>
      <c r="H48" s="174">
        <v>0</v>
      </c>
    </row>
    <row r="49" spans="1:8" x14ac:dyDescent="0.2">
      <c r="A49" s="118" t="s">
        <v>168</v>
      </c>
      <c r="B49" s="131" t="s">
        <v>167</v>
      </c>
      <c r="C49" s="160"/>
      <c r="D49" s="160"/>
      <c r="E49" s="160"/>
      <c r="F49" s="160"/>
      <c r="G49" s="161"/>
      <c r="H49" s="226"/>
    </row>
    <row r="50" spans="1:8" x14ac:dyDescent="0.2">
      <c r="A50" s="121"/>
      <c r="B50" s="122" t="s">
        <v>166</v>
      </c>
      <c r="C50" s="123"/>
      <c r="D50" s="123"/>
      <c r="E50" s="123"/>
      <c r="F50" s="123"/>
      <c r="G50" s="124"/>
      <c r="H50" s="219"/>
    </row>
    <row r="51" spans="1:8" x14ac:dyDescent="0.2">
      <c r="A51" s="121" t="s">
        <v>6</v>
      </c>
      <c r="B51" s="122" t="s">
        <v>165</v>
      </c>
      <c r="C51" s="123"/>
      <c r="D51" s="123"/>
      <c r="E51" s="123"/>
      <c r="F51" s="123"/>
      <c r="G51" s="124"/>
      <c r="H51" s="219"/>
    </row>
    <row r="52" spans="1:8" x14ac:dyDescent="0.2">
      <c r="A52" s="121" t="s">
        <v>9</v>
      </c>
      <c r="B52" s="122" t="s">
        <v>164</v>
      </c>
      <c r="C52" s="123"/>
      <c r="D52" s="123"/>
      <c r="E52" s="123"/>
      <c r="F52" s="123"/>
      <c r="G52" s="124"/>
      <c r="H52" s="219"/>
    </row>
    <row r="53" spans="1:8" x14ac:dyDescent="0.2">
      <c r="A53" s="121" t="s">
        <v>127</v>
      </c>
      <c r="B53" s="122" t="s">
        <v>163</v>
      </c>
      <c r="C53" s="123"/>
      <c r="D53" s="123"/>
      <c r="E53" s="123"/>
      <c r="F53" s="123"/>
      <c r="G53" s="124"/>
      <c r="H53" s="219"/>
    </row>
    <row r="54" spans="1:8" ht="13.5" thickBot="1" x14ac:dyDescent="0.25">
      <c r="A54" s="127" t="s">
        <v>162</v>
      </c>
      <c r="B54" s="128" t="s">
        <v>161</v>
      </c>
      <c r="C54" s="162"/>
      <c r="D54" s="162"/>
      <c r="E54" s="162"/>
      <c r="F54" s="162"/>
      <c r="G54" s="163"/>
      <c r="H54" s="227"/>
    </row>
    <row r="55" spans="1:8" x14ac:dyDescent="0.2">
      <c r="A55" s="118" t="s">
        <v>160</v>
      </c>
      <c r="B55" s="131" t="s">
        <v>159</v>
      </c>
      <c r="C55" s="160"/>
      <c r="D55" s="160"/>
      <c r="E55" s="160"/>
      <c r="F55" s="160"/>
      <c r="G55" s="161"/>
      <c r="H55" s="226"/>
    </row>
    <row r="56" spans="1:8" x14ac:dyDescent="0.2">
      <c r="A56" s="121" t="s">
        <v>6</v>
      </c>
      <c r="B56" s="122" t="s">
        <v>158</v>
      </c>
      <c r="C56" s="123"/>
      <c r="D56" s="123"/>
      <c r="E56" s="123"/>
      <c r="F56" s="123"/>
      <c r="G56" s="124"/>
      <c r="H56" s="219"/>
    </row>
    <row r="57" spans="1:8" x14ac:dyDescent="0.2">
      <c r="A57" s="121" t="s">
        <v>9</v>
      </c>
      <c r="B57" s="122" t="s">
        <v>157</v>
      </c>
      <c r="C57" s="123"/>
      <c r="D57" s="123"/>
      <c r="E57" s="123"/>
      <c r="F57" s="123"/>
      <c r="G57" s="124"/>
      <c r="H57" s="219"/>
    </row>
    <row r="58" spans="1:8" ht="13.5" thickBot="1" x14ac:dyDescent="0.25">
      <c r="A58" s="127"/>
      <c r="B58" s="128" t="s">
        <v>152</v>
      </c>
      <c r="C58" s="162"/>
      <c r="D58" s="162"/>
      <c r="E58" s="162"/>
      <c r="F58" s="162"/>
      <c r="G58" s="163"/>
      <c r="H58" s="227"/>
    </row>
    <row r="59" spans="1:8" x14ac:dyDescent="0.2">
      <c r="A59" s="118" t="s">
        <v>156</v>
      </c>
      <c r="B59" s="131" t="s">
        <v>155</v>
      </c>
      <c r="C59" s="160"/>
      <c r="D59" s="160"/>
      <c r="E59" s="160"/>
      <c r="F59" s="160"/>
      <c r="G59" s="161"/>
      <c r="H59" s="226"/>
    </row>
    <row r="60" spans="1:8" x14ac:dyDescent="0.2">
      <c r="A60" s="121" t="s">
        <v>6</v>
      </c>
      <c r="B60" s="122" t="s">
        <v>154</v>
      </c>
      <c r="C60" s="123"/>
      <c r="D60" s="123"/>
      <c r="E60" s="123"/>
      <c r="F60" s="123"/>
      <c r="G60" s="124"/>
      <c r="H60" s="219"/>
    </row>
    <row r="61" spans="1:8" x14ac:dyDescent="0.2">
      <c r="A61" s="121" t="s">
        <v>9</v>
      </c>
      <c r="B61" s="122" t="s">
        <v>153</v>
      </c>
      <c r="C61" s="123"/>
      <c r="D61" s="123"/>
      <c r="E61" s="123"/>
      <c r="F61" s="123"/>
      <c r="G61" s="124"/>
      <c r="H61" s="219"/>
    </row>
    <row r="62" spans="1:8" ht="13.5" thickBot="1" x14ac:dyDescent="0.25">
      <c r="A62" s="127"/>
      <c r="B62" s="128" t="s">
        <v>152</v>
      </c>
      <c r="C62" s="162"/>
      <c r="D62" s="162"/>
      <c r="E62" s="162"/>
      <c r="F62" s="162"/>
      <c r="G62" s="163"/>
      <c r="H62" s="227"/>
    </row>
    <row r="63" spans="1:8" x14ac:dyDescent="0.2">
      <c r="A63" s="118" t="s">
        <v>151</v>
      </c>
      <c r="B63" s="131" t="s">
        <v>150</v>
      </c>
      <c r="C63" s="120">
        <v>0</v>
      </c>
      <c r="D63" s="120">
        <v>0</v>
      </c>
      <c r="E63" s="120">
        <v>0</v>
      </c>
      <c r="F63" s="120">
        <v>0</v>
      </c>
      <c r="G63" s="164">
        <v>0</v>
      </c>
      <c r="H63" s="175">
        <v>0</v>
      </c>
    </row>
    <row r="64" spans="1:8" x14ac:dyDescent="0.2">
      <c r="A64" s="121"/>
      <c r="B64" s="122" t="s">
        <v>149</v>
      </c>
      <c r="C64" s="123"/>
      <c r="D64" s="123"/>
      <c r="E64" s="123"/>
      <c r="F64" s="123"/>
      <c r="G64" s="124"/>
      <c r="H64" s="219"/>
    </row>
    <row r="65" spans="1:8" x14ac:dyDescent="0.2">
      <c r="A65" s="121" t="s">
        <v>6</v>
      </c>
      <c r="B65" s="122" t="s">
        <v>148</v>
      </c>
      <c r="C65" s="165"/>
      <c r="D65" s="123"/>
      <c r="E65" s="123"/>
      <c r="F65" s="123"/>
      <c r="G65" s="124"/>
      <c r="H65" s="219"/>
    </row>
    <row r="66" spans="1:8" x14ac:dyDescent="0.2">
      <c r="A66" s="121" t="s">
        <v>20</v>
      </c>
      <c r="B66" s="122" t="s">
        <v>133</v>
      </c>
      <c r="C66" s="123"/>
      <c r="D66" s="123"/>
      <c r="E66" s="123"/>
      <c r="F66" s="123"/>
      <c r="G66" s="124"/>
      <c r="H66" s="219"/>
    </row>
    <row r="67" spans="1:8" ht="13.5" thickBot="1" x14ac:dyDescent="0.25">
      <c r="A67" s="127" t="s">
        <v>9</v>
      </c>
      <c r="B67" s="128" t="s">
        <v>143</v>
      </c>
      <c r="C67" s="162"/>
      <c r="D67" s="162"/>
      <c r="E67" s="162"/>
      <c r="F67" s="162"/>
      <c r="G67" s="163"/>
      <c r="H67" s="227"/>
    </row>
    <row r="68" spans="1:8" x14ac:dyDescent="0.2">
      <c r="A68" s="118" t="s">
        <v>147</v>
      </c>
      <c r="B68" s="131" t="s">
        <v>146</v>
      </c>
      <c r="C68" s="120">
        <v>0</v>
      </c>
      <c r="D68" s="120">
        <v>0</v>
      </c>
      <c r="E68" s="120">
        <v>0</v>
      </c>
      <c r="F68" s="120">
        <v>0</v>
      </c>
      <c r="G68" s="164">
        <v>0</v>
      </c>
      <c r="H68" s="175">
        <v>0</v>
      </c>
    </row>
    <row r="69" spans="1:8" x14ac:dyDescent="0.2">
      <c r="A69" s="121"/>
      <c r="B69" s="122" t="s">
        <v>145</v>
      </c>
      <c r="C69" s="123"/>
      <c r="D69" s="123"/>
      <c r="E69" s="123"/>
      <c r="F69" s="123"/>
      <c r="G69" s="124"/>
      <c r="H69" s="219"/>
    </row>
    <row r="70" spans="1:8" x14ac:dyDescent="0.2">
      <c r="A70" s="121" t="s">
        <v>6</v>
      </c>
      <c r="B70" s="122" t="s">
        <v>144</v>
      </c>
      <c r="C70" s="126">
        <v>0</v>
      </c>
      <c r="D70" s="126">
        <v>0</v>
      </c>
      <c r="E70" s="126">
        <v>0</v>
      </c>
      <c r="F70" s="126">
        <v>0</v>
      </c>
      <c r="G70" s="64">
        <v>0</v>
      </c>
      <c r="H70" s="205">
        <v>0</v>
      </c>
    </row>
    <row r="71" spans="1:8" x14ac:dyDescent="0.2">
      <c r="A71" s="121" t="s">
        <v>20</v>
      </c>
      <c r="B71" s="122" t="s">
        <v>133</v>
      </c>
      <c r="C71" s="123"/>
      <c r="D71" s="123"/>
      <c r="E71" s="123"/>
      <c r="F71" s="123"/>
      <c r="G71" s="124"/>
      <c r="H71" s="219"/>
    </row>
    <row r="72" spans="1:8" ht="13.5" thickBot="1" x14ac:dyDescent="0.25">
      <c r="A72" s="127" t="s">
        <v>9</v>
      </c>
      <c r="B72" s="128" t="s">
        <v>143</v>
      </c>
      <c r="C72" s="162"/>
      <c r="D72" s="162"/>
      <c r="E72" s="162"/>
      <c r="F72" s="162"/>
      <c r="G72" s="163"/>
      <c r="H72" s="227"/>
    </row>
    <row r="73" spans="1:8" x14ac:dyDescent="0.2">
      <c r="A73" s="166" t="s">
        <v>142</v>
      </c>
      <c r="B73" s="167" t="s">
        <v>141</v>
      </c>
      <c r="C73" s="168">
        <v>0</v>
      </c>
      <c r="D73" s="168">
        <v>0</v>
      </c>
      <c r="E73" s="168">
        <v>0</v>
      </c>
      <c r="F73" s="168">
        <v>0</v>
      </c>
      <c r="G73" s="169">
        <v>0</v>
      </c>
      <c r="H73" s="228">
        <v>0</v>
      </c>
    </row>
    <row r="74" spans="1:8" ht="13.5" thickBot="1" x14ac:dyDescent="0.25">
      <c r="A74" s="204"/>
      <c r="B74" s="142" t="s">
        <v>145</v>
      </c>
      <c r="C74" s="64"/>
      <c r="D74" s="64"/>
      <c r="E74" s="64"/>
      <c r="F74" s="64"/>
      <c r="G74" s="64"/>
      <c r="H74" s="205"/>
    </row>
    <row r="75" spans="1:8" x14ac:dyDescent="0.2">
      <c r="A75" s="118" t="s">
        <v>140</v>
      </c>
      <c r="B75" s="131" t="s">
        <v>139</v>
      </c>
      <c r="C75" s="160"/>
      <c r="D75" s="160"/>
      <c r="E75" s="160"/>
      <c r="F75" s="160"/>
      <c r="G75" s="161"/>
      <c r="H75" s="226"/>
    </row>
    <row r="76" spans="1:8" x14ac:dyDescent="0.2">
      <c r="A76" s="121" t="s">
        <v>6</v>
      </c>
      <c r="B76" s="122" t="s">
        <v>138</v>
      </c>
      <c r="C76" s="123"/>
      <c r="D76" s="123"/>
      <c r="E76" s="123"/>
      <c r="F76" s="123"/>
      <c r="G76" s="124"/>
      <c r="H76" s="219"/>
    </row>
    <row r="77" spans="1:8" ht="13.5" thickBot="1" x14ac:dyDescent="0.25">
      <c r="A77" s="127" t="s">
        <v>9</v>
      </c>
      <c r="B77" s="128" t="s">
        <v>137</v>
      </c>
      <c r="C77" s="162"/>
      <c r="D77" s="162"/>
      <c r="E77" s="162"/>
      <c r="F77" s="162"/>
      <c r="G77" s="163"/>
      <c r="H77" s="227"/>
    </row>
    <row r="78" spans="1:8" ht="13.5" thickBot="1" x14ac:dyDescent="0.25">
      <c r="A78" s="145" t="s">
        <v>136</v>
      </c>
      <c r="B78" s="146" t="s">
        <v>135</v>
      </c>
      <c r="C78" s="170"/>
      <c r="D78" s="170"/>
      <c r="E78" s="170"/>
      <c r="F78" s="170"/>
      <c r="G78" s="171"/>
      <c r="H78" s="229"/>
    </row>
    <row r="79" spans="1:8" x14ac:dyDescent="0.2">
      <c r="A79" s="118" t="s">
        <v>132</v>
      </c>
      <c r="B79" s="131" t="s">
        <v>134</v>
      </c>
      <c r="C79" s="172"/>
      <c r="D79" s="160"/>
      <c r="E79" s="160"/>
      <c r="F79" s="160"/>
      <c r="G79" s="161"/>
      <c r="H79" s="226"/>
    </row>
    <row r="80" spans="1:8" ht="13.5" thickBot="1" x14ac:dyDescent="0.25">
      <c r="A80" s="127"/>
      <c r="B80" s="128" t="s">
        <v>133</v>
      </c>
      <c r="C80" s="162"/>
      <c r="D80" s="162"/>
      <c r="E80" s="162"/>
      <c r="F80" s="162"/>
      <c r="G80" s="163"/>
      <c r="H80" s="227"/>
    </row>
    <row r="81" spans="1:8" ht="38.25" customHeight="1" thickBot="1" x14ac:dyDescent="0.25">
      <c r="A81" s="145" t="s">
        <v>132</v>
      </c>
      <c r="B81" s="173" t="s">
        <v>131</v>
      </c>
      <c r="C81" s="147">
        <f>C12</f>
        <v>58657.19</v>
      </c>
      <c r="D81" s="147">
        <f>D12</f>
        <v>81995.216</v>
      </c>
      <c r="E81" s="147">
        <f t="shared" ref="E81:G81" si="24">E12</f>
        <v>84624.22</v>
      </c>
      <c r="F81" s="147">
        <f t="shared" si="24"/>
        <v>125784.08</v>
      </c>
      <c r="G81" s="147">
        <f t="shared" si="24"/>
        <v>115727.33</v>
      </c>
      <c r="H81" s="174">
        <f>H12</f>
        <v>94910.33</v>
      </c>
    </row>
    <row r="82" spans="1:8" ht="38.25" customHeight="1" x14ac:dyDescent="0.2">
      <c r="A82" s="118" t="s">
        <v>130</v>
      </c>
      <c r="B82" s="119" t="s">
        <v>129</v>
      </c>
      <c r="C82" s="120">
        <f>C16-C25+C42+C47</f>
        <v>55057.990587514112</v>
      </c>
      <c r="D82" s="120">
        <f>D16+D42+D47-2125</f>
        <v>79870.254000000001</v>
      </c>
      <c r="E82" s="120">
        <f>E16+E42+E47-2125</f>
        <v>82499.222272000014</v>
      </c>
      <c r="F82" s="120">
        <f>F16+F42+F47-2125</f>
        <v>123659.07948288</v>
      </c>
      <c r="G82" s="120">
        <f>G16+G42+G47-2125</f>
        <v>113602.33010219519</v>
      </c>
      <c r="H82" s="175">
        <f>H16+H42+H47-2125</f>
        <v>92785.330746283027</v>
      </c>
    </row>
    <row r="83" spans="1:8" s="36" customFormat="1" ht="25.5" customHeight="1" thickBot="1" x14ac:dyDescent="0.25">
      <c r="A83" s="51"/>
      <c r="B83" s="52" t="s">
        <v>128</v>
      </c>
      <c r="C83" s="176">
        <f>C81-C82</f>
        <v>3599.1994124858902</v>
      </c>
      <c r="D83" s="176">
        <f>D81-D82</f>
        <v>2124.9619999999995</v>
      </c>
      <c r="E83" s="176">
        <f t="shared" ref="E83:G83" si="25">E81-E82</f>
        <v>2124.9977279999875</v>
      </c>
      <c r="F83" s="176">
        <f t="shared" si="25"/>
        <v>2125.0005171200028</v>
      </c>
      <c r="G83" s="176">
        <f t="shared" si="25"/>
        <v>2124.9998978048097</v>
      </c>
      <c r="H83" s="177">
        <f>H81-H82</f>
        <v>2124.9992537169746</v>
      </c>
    </row>
  </sheetData>
  <mergeCells count="1">
    <mergeCell ref="A2:H2"/>
  </mergeCells>
  <pageMargins left="0" right="0" top="0" bottom="0" header="0" footer="0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1"/>
  <sheetViews>
    <sheetView tabSelected="1" view="pageBreakPreview" zoomScaleNormal="120" workbookViewId="0">
      <selection activeCell="A8" sqref="A8"/>
    </sheetView>
  </sheetViews>
  <sheetFormatPr defaultColWidth="0.85546875" defaultRowHeight="12.75" x14ac:dyDescent="0.2"/>
  <cols>
    <col min="1" max="1" width="7.7109375" style="4" customWidth="1"/>
    <col min="2" max="2" width="44.42578125" style="4" customWidth="1"/>
    <col min="3" max="3" width="9.5703125" style="4" hidden="1" customWidth="1"/>
    <col min="4" max="4" width="9.42578125" style="4" customWidth="1"/>
    <col min="5" max="8" width="9.5703125" style="4" customWidth="1"/>
    <col min="9" max="9" width="9.85546875" style="4" customWidth="1"/>
    <col min="10" max="55" width="8.42578125" style="4" customWidth="1"/>
    <col min="56" max="16384" width="0.85546875" style="4"/>
  </cols>
  <sheetData>
    <row r="1" spans="1:9" s="3" customFormat="1" ht="33.75" customHeight="1" x14ac:dyDescent="0.25">
      <c r="A1" s="260" t="s">
        <v>320</v>
      </c>
      <c r="B1" s="260"/>
      <c r="C1" s="260"/>
      <c r="D1" s="260"/>
      <c r="E1" s="260"/>
      <c r="F1" s="260"/>
      <c r="G1" s="260"/>
      <c r="H1" s="260"/>
      <c r="I1" s="260"/>
    </row>
    <row r="2" spans="1:9" ht="24.75" customHeight="1" x14ac:dyDescent="0.2">
      <c r="I2" s="27" t="s">
        <v>34</v>
      </c>
    </row>
    <row r="3" spans="1:9" x14ac:dyDescent="0.2">
      <c r="I3" s="27" t="s">
        <v>288</v>
      </c>
    </row>
    <row r="4" spans="1:9" x14ac:dyDescent="0.2">
      <c r="I4" s="27" t="s">
        <v>284</v>
      </c>
    </row>
    <row r="5" spans="1:9" x14ac:dyDescent="0.2">
      <c r="I5" s="29" t="s">
        <v>342</v>
      </c>
    </row>
    <row r="6" spans="1:9" x14ac:dyDescent="0.2">
      <c r="E6" s="13"/>
      <c r="F6" s="13"/>
      <c r="G6" s="13"/>
      <c r="H6" s="13"/>
      <c r="I6" s="13"/>
    </row>
    <row r="7" spans="1:9" ht="13.5" thickBot="1" x14ac:dyDescent="0.25"/>
    <row r="8" spans="1:9" ht="38.25" customHeight="1" x14ac:dyDescent="0.2">
      <c r="A8" s="199" t="s">
        <v>30</v>
      </c>
      <c r="B8" s="200" t="s">
        <v>126</v>
      </c>
      <c r="C8" s="200" t="s">
        <v>208</v>
      </c>
      <c r="D8" s="200" t="s">
        <v>209</v>
      </c>
      <c r="E8" s="200" t="s">
        <v>210</v>
      </c>
      <c r="F8" s="200" t="s">
        <v>216</v>
      </c>
      <c r="G8" s="200" t="s">
        <v>217</v>
      </c>
      <c r="H8" s="200" t="s">
        <v>307</v>
      </c>
      <c r="I8" s="201" t="s">
        <v>46</v>
      </c>
    </row>
    <row r="9" spans="1:9" ht="15.75" customHeight="1" x14ac:dyDescent="0.2">
      <c r="A9" s="202">
        <v>1</v>
      </c>
      <c r="B9" s="35">
        <v>2</v>
      </c>
      <c r="C9" s="35">
        <v>3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203">
        <v>8</v>
      </c>
    </row>
    <row r="10" spans="1:9" s="18" customFormat="1" x14ac:dyDescent="0.2">
      <c r="A10" s="204" t="s">
        <v>6</v>
      </c>
      <c r="B10" s="178" t="s">
        <v>125</v>
      </c>
      <c r="C10" s="64"/>
      <c r="D10" s="64">
        <f>D22+D18</f>
        <v>12.110209999999999</v>
      </c>
      <c r="E10" s="64">
        <f>E22+E18</f>
        <v>12.7334</v>
      </c>
      <c r="F10" s="64">
        <f>F22+F18</f>
        <v>38.289000000000001</v>
      </c>
      <c r="G10" s="64">
        <f t="shared" ref="G10:H10" si="0">G22+G18</f>
        <v>32.698</v>
      </c>
      <c r="H10" s="64">
        <f t="shared" si="0"/>
        <v>23.884</v>
      </c>
      <c r="I10" s="205">
        <f>I22+I18</f>
        <v>119.71460999999999</v>
      </c>
    </row>
    <row r="11" spans="1:9" s="18" customFormat="1" x14ac:dyDescent="0.2">
      <c r="A11" s="204" t="s">
        <v>20</v>
      </c>
      <c r="B11" s="178" t="s">
        <v>124</v>
      </c>
      <c r="C11" s="64"/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205">
        <v>0</v>
      </c>
    </row>
    <row r="12" spans="1:9" s="18" customFormat="1" x14ac:dyDescent="0.2">
      <c r="A12" s="204" t="s">
        <v>123</v>
      </c>
      <c r="B12" s="178" t="s">
        <v>122</v>
      </c>
      <c r="C12" s="64"/>
      <c r="D12" s="64"/>
      <c r="E12" s="64"/>
      <c r="F12" s="64"/>
      <c r="G12" s="64"/>
      <c r="H12" s="64"/>
      <c r="I12" s="205"/>
    </row>
    <row r="13" spans="1:9" s="18" customFormat="1" x14ac:dyDescent="0.2">
      <c r="A13" s="204" t="s">
        <v>121</v>
      </c>
      <c r="B13" s="178" t="s">
        <v>120</v>
      </c>
      <c r="C13" s="64"/>
      <c r="D13" s="64"/>
      <c r="E13" s="64"/>
      <c r="F13" s="64"/>
      <c r="G13" s="64"/>
      <c r="H13" s="64"/>
      <c r="I13" s="205"/>
    </row>
    <row r="14" spans="1:9" s="18" customFormat="1" ht="25.5" customHeight="1" x14ac:dyDescent="0.2">
      <c r="A14" s="204" t="s">
        <v>119</v>
      </c>
      <c r="B14" s="179" t="s">
        <v>118</v>
      </c>
      <c r="C14" s="64"/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205">
        <v>0</v>
      </c>
    </row>
    <row r="15" spans="1:9" s="18" customFormat="1" x14ac:dyDescent="0.2">
      <c r="A15" s="204" t="s">
        <v>117</v>
      </c>
      <c r="B15" s="178" t="s">
        <v>116</v>
      </c>
      <c r="C15" s="64"/>
      <c r="D15" s="64"/>
      <c r="E15" s="64"/>
      <c r="F15" s="64"/>
      <c r="G15" s="64"/>
      <c r="H15" s="64"/>
      <c r="I15" s="205"/>
    </row>
    <row r="16" spans="1:9" s="18" customFormat="1" ht="24.75" customHeight="1" x14ac:dyDescent="0.2">
      <c r="A16" s="204" t="s">
        <v>115</v>
      </c>
      <c r="B16" s="180" t="s">
        <v>114</v>
      </c>
      <c r="C16" s="64"/>
      <c r="D16" s="64"/>
      <c r="E16" s="64"/>
      <c r="F16" s="64"/>
      <c r="G16" s="64"/>
      <c r="H16" s="64"/>
      <c r="I16" s="205"/>
    </row>
    <row r="17" spans="1:9" s="18" customFormat="1" x14ac:dyDescent="0.2">
      <c r="A17" s="204" t="s">
        <v>113</v>
      </c>
      <c r="B17" s="178" t="s">
        <v>112</v>
      </c>
      <c r="C17" s="64"/>
      <c r="D17" s="64"/>
      <c r="E17" s="64"/>
      <c r="F17" s="64"/>
      <c r="G17" s="64"/>
      <c r="H17" s="64"/>
      <c r="I17" s="205"/>
    </row>
    <row r="18" spans="1:9" s="18" customFormat="1" x14ac:dyDescent="0.2">
      <c r="A18" s="204" t="s">
        <v>21</v>
      </c>
      <c r="B18" s="178" t="s">
        <v>73</v>
      </c>
      <c r="C18" s="64"/>
      <c r="D18" s="64">
        <f>D19</f>
        <v>3.5992099999999998</v>
      </c>
      <c r="E18" s="64">
        <f>E19</f>
        <v>4.5244</v>
      </c>
      <c r="F18" s="64">
        <f>F19</f>
        <v>23.547000000000001</v>
      </c>
      <c r="G18" s="64">
        <f t="shared" ref="G18:H18" si="1">G19</f>
        <v>19.940999999999999</v>
      </c>
      <c r="H18" s="64">
        <f t="shared" si="1"/>
        <v>16.291</v>
      </c>
      <c r="I18" s="205">
        <f>I19</f>
        <v>67.902609999999996</v>
      </c>
    </row>
    <row r="19" spans="1:9" s="18" customFormat="1" x14ac:dyDescent="0.2">
      <c r="A19" s="204" t="s">
        <v>111</v>
      </c>
      <c r="B19" s="178" t="s">
        <v>110</v>
      </c>
      <c r="C19" s="64"/>
      <c r="D19" s="64">
        <f>3.59921</f>
        <v>3.5992099999999998</v>
      </c>
      <c r="E19" s="64">
        <f>4.5244</f>
        <v>4.5244</v>
      </c>
      <c r="F19" s="64">
        <f>4.038+19.509</f>
        <v>23.547000000000001</v>
      </c>
      <c r="G19" s="64">
        <f>3.544+16.397</f>
        <v>19.940999999999999</v>
      </c>
      <c r="H19" s="64">
        <f>3.007+13.284</f>
        <v>16.291</v>
      </c>
      <c r="I19" s="205">
        <f>SUM(D19:H19)</f>
        <v>67.902609999999996</v>
      </c>
    </row>
    <row r="20" spans="1:9" s="18" customFormat="1" x14ac:dyDescent="0.2">
      <c r="A20" s="204" t="s">
        <v>109</v>
      </c>
      <c r="B20" s="178" t="s">
        <v>108</v>
      </c>
      <c r="C20" s="64"/>
      <c r="D20" s="64"/>
      <c r="E20" s="64"/>
      <c r="F20" s="64"/>
      <c r="G20" s="64"/>
      <c r="H20" s="64"/>
      <c r="I20" s="205"/>
    </row>
    <row r="21" spans="1:9" s="18" customFormat="1" x14ac:dyDescent="0.2">
      <c r="A21" s="204" t="s">
        <v>107</v>
      </c>
      <c r="B21" s="178" t="s">
        <v>106</v>
      </c>
      <c r="C21" s="64"/>
      <c r="D21" s="64"/>
      <c r="E21" s="64"/>
      <c r="F21" s="64"/>
      <c r="G21" s="64"/>
      <c r="H21" s="64"/>
      <c r="I21" s="205"/>
    </row>
    <row r="22" spans="1:9" s="18" customFormat="1" x14ac:dyDescent="0.2">
      <c r="A22" s="204" t="s">
        <v>22</v>
      </c>
      <c r="B22" s="178" t="s">
        <v>105</v>
      </c>
      <c r="C22" s="64"/>
      <c r="D22" s="64">
        <f>1.523+3.551+2.789+0.648</f>
        <v>8.5109999999999992</v>
      </c>
      <c r="E22" s="64">
        <f>1.346+3.143+2.906+0.814</f>
        <v>8.2089999999999996</v>
      </c>
      <c r="F22" s="64">
        <f>1.182+2.75+2.63+0.727+3.941+3.512</f>
        <v>14.742000000000001</v>
      </c>
      <c r="G22" s="64">
        <f>1.046+2.492+2.318+0.638+3.312+2.951</f>
        <v>12.757</v>
      </c>
      <c r="H22" s="64">
        <f>0+0+1.977+0.541+2.684+2.391</f>
        <v>7.593</v>
      </c>
      <c r="I22" s="205">
        <f>SUM(C22:H22)</f>
        <v>51.811999999999998</v>
      </c>
    </row>
    <row r="23" spans="1:9" s="18" customFormat="1" x14ac:dyDescent="0.2">
      <c r="A23" s="204" t="s">
        <v>23</v>
      </c>
      <c r="B23" s="178" t="s">
        <v>104</v>
      </c>
      <c r="C23" s="178"/>
      <c r="D23" s="206"/>
      <c r="E23" s="64"/>
      <c r="F23" s="64"/>
      <c r="G23" s="64"/>
      <c r="H23" s="64"/>
      <c r="I23" s="205"/>
    </row>
    <row r="24" spans="1:9" s="18" customFormat="1" x14ac:dyDescent="0.2">
      <c r="A24" s="204" t="s">
        <v>103</v>
      </c>
      <c r="B24" s="178" t="s">
        <v>102</v>
      </c>
      <c r="C24" s="64"/>
      <c r="D24" s="64"/>
      <c r="E24" s="64"/>
      <c r="F24" s="64"/>
      <c r="G24" s="64"/>
      <c r="H24" s="64"/>
      <c r="I24" s="205"/>
    </row>
    <row r="25" spans="1:9" s="18" customFormat="1" x14ac:dyDescent="0.2">
      <c r="A25" s="204" t="s">
        <v>101</v>
      </c>
      <c r="B25" s="178" t="s">
        <v>100</v>
      </c>
      <c r="C25" s="64"/>
      <c r="D25" s="64"/>
      <c r="E25" s="64"/>
      <c r="F25" s="64"/>
      <c r="G25" s="64"/>
      <c r="H25" s="64"/>
      <c r="I25" s="205"/>
    </row>
    <row r="26" spans="1:9" s="18" customFormat="1" x14ac:dyDescent="0.2">
      <c r="A26" s="204" t="s">
        <v>9</v>
      </c>
      <c r="B26" s="178" t="s">
        <v>99</v>
      </c>
      <c r="C26" s="64"/>
      <c r="D26" s="64">
        <f>D32+D27</f>
        <v>43.683</v>
      </c>
      <c r="E26" s="64">
        <f>E32+E27</f>
        <v>41.085999999999999</v>
      </c>
      <c r="F26" s="64">
        <f>F32+F27</f>
        <v>63.72</v>
      </c>
      <c r="G26" s="64">
        <f>G32+G27</f>
        <v>53.790999999999997</v>
      </c>
      <c r="H26" s="64">
        <f t="shared" ref="H26" si="2">H32+H27</f>
        <v>28.208000000000002</v>
      </c>
      <c r="I26" s="205">
        <f>SUM(C26:H26)</f>
        <v>230.488</v>
      </c>
    </row>
    <row r="27" spans="1:9" s="18" customFormat="1" x14ac:dyDescent="0.2">
      <c r="A27" s="204" t="s">
        <v>24</v>
      </c>
      <c r="B27" s="178" t="s">
        <v>218</v>
      </c>
      <c r="C27" s="64"/>
      <c r="D27" s="64">
        <v>0</v>
      </c>
      <c r="E27" s="64">
        <v>0</v>
      </c>
      <c r="F27" s="64">
        <v>1.964</v>
      </c>
      <c r="G27" s="64">
        <v>0</v>
      </c>
      <c r="H27" s="64">
        <v>0</v>
      </c>
      <c r="I27" s="205">
        <f>SUM(C27:H27)</f>
        <v>1.964</v>
      </c>
    </row>
    <row r="28" spans="1:9" s="18" customFormat="1" x14ac:dyDescent="0.2">
      <c r="A28" s="204" t="s">
        <v>25</v>
      </c>
      <c r="B28" s="178" t="s">
        <v>98</v>
      </c>
      <c r="C28" s="64"/>
      <c r="D28" s="64"/>
      <c r="E28" s="64"/>
      <c r="F28" s="64"/>
      <c r="G28" s="64"/>
      <c r="H28" s="64"/>
      <c r="I28" s="205"/>
    </row>
    <row r="29" spans="1:9" s="18" customFormat="1" x14ac:dyDescent="0.2">
      <c r="A29" s="204" t="s">
        <v>97</v>
      </c>
      <c r="B29" s="178" t="s">
        <v>96</v>
      </c>
      <c r="C29" s="64"/>
      <c r="D29" s="64"/>
      <c r="E29" s="64"/>
      <c r="F29" s="64"/>
      <c r="G29" s="64"/>
      <c r="H29" s="64"/>
      <c r="I29" s="205"/>
    </row>
    <row r="30" spans="1:9" s="18" customFormat="1" x14ac:dyDescent="0.2">
      <c r="A30" s="204" t="s">
        <v>95</v>
      </c>
      <c r="B30" s="178" t="s">
        <v>94</v>
      </c>
      <c r="C30" s="206"/>
      <c r="D30" s="64"/>
      <c r="E30" s="64"/>
      <c r="F30" s="64"/>
      <c r="G30" s="64"/>
      <c r="H30" s="64"/>
      <c r="I30" s="205"/>
    </row>
    <row r="31" spans="1:9" s="18" customFormat="1" x14ac:dyDescent="0.2">
      <c r="A31" s="204" t="s">
        <v>93</v>
      </c>
      <c r="B31" s="178" t="s">
        <v>92</v>
      </c>
      <c r="C31" s="64"/>
      <c r="D31" s="64"/>
      <c r="E31" s="64"/>
      <c r="F31" s="64"/>
      <c r="G31" s="64"/>
      <c r="H31" s="64"/>
      <c r="I31" s="205"/>
    </row>
    <row r="32" spans="1:9" s="18" customFormat="1" x14ac:dyDescent="0.2">
      <c r="A32" s="204" t="s">
        <v>91</v>
      </c>
      <c r="B32" s="178" t="s">
        <v>90</v>
      </c>
      <c r="C32" s="64"/>
      <c r="D32" s="354">
        <f>8.462+19.728+15.493</f>
        <v>43.683</v>
      </c>
      <c r="E32" s="354">
        <f>7.479+17.463+16.144</f>
        <v>41.085999999999999</v>
      </c>
      <c r="F32" s="354">
        <f>6.565+15.282+14.613+25.296</f>
        <v>61.756</v>
      </c>
      <c r="G32" s="354">
        <f>5.812+13.843+12.876+21.26</f>
        <v>53.790999999999997</v>
      </c>
      <c r="H32" s="354">
        <f>0+0+10.983+17.225</f>
        <v>28.208000000000002</v>
      </c>
      <c r="I32" s="355">
        <f>SUM(C32:H32)</f>
        <v>228.524</v>
      </c>
    </row>
    <row r="33" spans="1:9" s="18" customFormat="1" x14ac:dyDescent="0.2">
      <c r="A33" s="204" t="s">
        <v>89</v>
      </c>
      <c r="B33" s="178" t="s">
        <v>88</v>
      </c>
      <c r="C33" s="64"/>
      <c r="D33" s="64"/>
      <c r="E33" s="64"/>
      <c r="F33" s="64"/>
      <c r="G33" s="64"/>
      <c r="H33" s="64"/>
      <c r="I33" s="205"/>
    </row>
    <row r="34" spans="1:9" s="19" customFormat="1" x14ac:dyDescent="0.2">
      <c r="A34" s="207"/>
      <c r="B34" s="181" t="s">
        <v>87</v>
      </c>
      <c r="C34" s="182"/>
      <c r="D34" s="182">
        <f>D10+D26</f>
        <v>55.793210000000002</v>
      </c>
      <c r="E34" s="182">
        <f t="shared" ref="E34" si="3">E10+E26</f>
        <v>53.819400000000002</v>
      </c>
      <c r="F34" s="182">
        <f>F10+F26</f>
        <v>102.009</v>
      </c>
      <c r="G34" s="182">
        <f>G10+G26</f>
        <v>86.489000000000004</v>
      </c>
      <c r="H34" s="182">
        <f t="shared" ref="H34" si="4">H10+H26</f>
        <v>52.091999999999999</v>
      </c>
      <c r="I34" s="208">
        <f>I10+I26</f>
        <v>350.20260999999999</v>
      </c>
    </row>
    <row r="35" spans="1:9" s="18" customFormat="1" x14ac:dyDescent="0.2">
      <c r="A35" s="204"/>
      <c r="B35" s="178" t="s">
        <v>86</v>
      </c>
      <c r="C35" s="64"/>
      <c r="D35" s="64"/>
      <c r="E35" s="64"/>
      <c r="F35" s="64"/>
      <c r="G35" s="64"/>
      <c r="H35" s="64"/>
      <c r="I35" s="205"/>
    </row>
    <row r="36" spans="1:9" s="18" customFormat="1" x14ac:dyDescent="0.2">
      <c r="A36" s="204"/>
      <c r="B36" s="183" t="s">
        <v>85</v>
      </c>
      <c r="C36" s="64"/>
      <c r="D36" s="64"/>
      <c r="E36" s="64"/>
      <c r="F36" s="64"/>
      <c r="G36" s="64"/>
      <c r="H36" s="64"/>
      <c r="I36" s="205"/>
    </row>
    <row r="37" spans="1:9" s="18" customFormat="1" ht="13.5" thickBot="1" x14ac:dyDescent="0.25">
      <c r="A37" s="209"/>
      <c r="B37" s="210" t="s">
        <v>84</v>
      </c>
      <c r="C37" s="211"/>
      <c r="D37" s="211"/>
      <c r="E37" s="211"/>
      <c r="F37" s="211"/>
      <c r="G37" s="211"/>
      <c r="H37" s="211"/>
      <c r="I37" s="212"/>
    </row>
    <row r="38" spans="1:9" s="18" customFormat="1" x14ac:dyDescent="0.2">
      <c r="A38" s="184"/>
      <c r="B38" s="185"/>
      <c r="C38" s="186"/>
      <c r="D38" s="186"/>
      <c r="E38" s="186"/>
      <c r="F38" s="186"/>
      <c r="G38" s="186"/>
      <c r="H38" s="186"/>
      <c r="I38" s="186"/>
    </row>
    <row r="39" spans="1:9" s="1" customFormat="1" ht="13.5" customHeight="1" x14ac:dyDescent="0.2">
      <c r="A39" s="187"/>
      <c r="B39" s="339"/>
      <c r="C39" s="339"/>
      <c r="D39" s="339"/>
      <c r="E39" s="339"/>
      <c r="F39" s="339"/>
      <c r="G39" s="339"/>
      <c r="H39" s="339"/>
      <c r="I39" s="339"/>
    </row>
    <row r="40" spans="1:9" s="1" customFormat="1" ht="14.25" customHeight="1" x14ac:dyDescent="0.2">
      <c r="A40" s="187"/>
      <c r="B40" s="339"/>
      <c r="C40" s="339"/>
      <c r="D40" s="339"/>
      <c r="E40" s="339"/>
      <c r="F40" s="339"/>
      <c r="G40" s="339"/>
      <c r="H40" s="339"/>
      <c r="I40" s="339"/>
    </row>
    <row r="41" spans="1:9" x14ac:dyDescent="0.2">
      <c r="A41" s="36"/>
      <c r="B41" s="36"/>
      <c r="C41" s="36"/>
      <c r="D41" s="36"/>
      <c r="E41" s="36"/>
      <c r="F41" s="36"/>
      <c r="G41" s="36"/>
      <c r="H41" s="36"/>
      <c r="I41" s="36"/>
    </row>
  </sheetData>
  <mergeCells count="3">
    <mergeCell ref="B39:I39"/>
    <mergeCell ref="B40:I40"/>
    <mergeCell ref="A1:I1"/>
  </mergeCells>
  <pageMargins left="0.78740157480314965" right="0.51181102362204722" top="0.59055118110236227" bottom="0.39370078740157483" header="0.19685039370078741" footer="0.19685039370078741"/>
  <pageSetup paperSize="9" scale="8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30"/>
  <sheetViews>
    <sheetView view="pageBreakPreview" zoomScale="90" zoomScaleNormal="100" zoomScaleSheetLayoutView="90" workbookViewId="0">
      <selection activeCell="R17" sqref="R17"/>
    </sheetView>
  </sheetViews>
  <sheetFormatPr defaultColWidth="0.85546875" defaultRowHeight="11.25" x14ac:dyDescent="0.2"/>
  <cols>
    <col min="1" max="1" width="6.42578125" style="49" customWidth="1"/>
    <col min="2" max="2" width="19.5703125" style="49" customWidth="1"/>
    <col min="3" max="3" width="8.85546875" style="49" customWidth="1"/>
    <col min="4" max="4" width="12.5703125" style="49" customWidth="1"/>
    <col min="5" max="6" width="8.7109375" style="49" customWidth="1"/>
    <col min="7" max="7" width="10.140625" style="49" customWidth="1"/>
    <col min="8" max="8" width="10" style="49" customWidth="1"/>
    <col min="9" max="9" width="14.140625" style="49" customWidth="1"/>
    <col min="10" max="15" width="8.140625" style="49" customWidth="1"/>
    <col min="16" max="22" width="7.140625" style="49" customWidth="1"/>
    <col min="23" max="58" width="7.7109375" style="49" customWidth="1"/>
    <col min="59" max="16384" width="0.85546875" style="49"/>
  </cols>
  <sheetData>
    <row r="1" spans="1:22" s="48" customFormat="1" ht="18" customHeight="1" x14ac:dyDescent="0.25">
      <c r="A1" s="260" t="s">
        <v>304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2" ht="15.75" customHeight="1" x14ac:dyDescent="0.2">
      <c r="V2" s="47" t="s">
        <v>34</v>
      </c>
    </row>
    <row r="3" spans="1:22" ht="11.25" customHeight="1" x14ac:dyDescent="0.2">
      <c r="P3" s="258" t="s">
        <v>288</v>
      </c>
      <c r="Q3" s="258"/>
      <c r="R3" s="258"/>
      <c r="S3" s="258"/>
      <c r="T3" s="258"/>
      <c r="U3" s="258"/>
      <c r="V3" s="258"/>
    </row>
    <row r="4" spans="1:22" ht="12.75" customHeight="1" x14ac:dyDescent="0.2">
      <c r="R4" s="258" t="s">
        <v>284</v>
      </c>
      <c r="S4" s="258"/>
      <c r="T4" s="258"/>
      <c r="U4" s="258"/>
      <c r="V4" s="258"/>
    </row>
    <row r="5" spans="1:22" ht="12.75" customHeight="1" x14ac:dyDescent="0.2">
      <c r="Q5" s="258" t="s">
        <v>342</v>
      </c>
      <c r="R5" s="258"/>
      <c r="S5" s="258"/>
      <c r="T5" s="258"/>
      <c r="U5" s="258"/>
      <c r="V5" s="258"/>
    </row>
    <row r="8" spans="1:22" ht="11.25" customHeight="1" x14ac:dyDescent="0.2">
      <c r="A8" s="261" t="s">
        <v>30</v>
      </c>
      <c r="B8" s="261" t="s">
        <v>0</v>
      </c>
      <c r="C8" s="261" t="s">
        <v>1</v>
      </c>
      <c r="D8" s="261" t="s">
        <v>2</v>
      </c>
      <c r="E8" s="261" t="s">
        <v>16</v>
      </c>
      <c r="F8" s="261" t="s">
        <v>240</v>
      </c>
      <c r="G8" s="261" t="s">
        <v>257</v>
      </c>
      <c r="H8" s="261" t="s">
        <v>258</v>
      </c>
      <c r="I8" s="261" t="s">
        <v>283</v>
      </c>
      <c r="J8" s="261" t="s">
        <v>19</v>
      </c>
      <c r="K8" s="261"/>
      <c r="L8" s="261"/>
      <c r="M8" s="261"/>
      <c r="N8" s="261"/>
      <c r="O8" s="261"/>
      <c r="P8" s="254" t="s">
        <v>303</v>
      </c>
      <c r="Q8" s="255"/>
      <c r="R8" s="255"/>
      <c r="S8" s="255"/>
      <c r="T8" s="255"/>
      <c r="U8" s="256"/>
    </row>
    <row r="9" spans="1:22" ht="33.75" customHeight="1" x14ac:dyDescent="0.2">
      <c r="A9" s="261"/>
      <c r="B9" s="261"/>
      <c r="C9" s="261"/>
      <c r="D9" s="261"/>
      <c r="E9" s="261"/>
      <c r="F9" s="261"/>
      <c r="G9" s="261"/>
      <c r="H9" s="261"/>
      <c r="I9" s="261"/>
      <c r="J9" s="68" t="s">
        <v>209</v>
      </c>
      <c r="K9" s="68" t="s">
        <v>210</v>
      </c>
      <c r="L9" s="68" t="s">
        <v>216</v>
      </c>
      <c r="M9" s="68" t="s">
        <v>217</v>
      </c>
      <c r="N9" s="230" t="s">
        <v>307</v>
      </c>
      <c r="O9" s="68" t="s">
        <v>17</v>
      </c>
      <c r="P9" s="68" t="s">
        <v>219</v>
      </c>
      <c r="Q9" s="68" t="s">
        <v>220</v>
      </c>
      <c r="R9" s="68" t="s">
        <v>250</v>
      </c>
      <c r="S9" s="68" t="s">
        <v>221</v>
      </c>
      <c r="T9" s="68" t="s">
        <v>302</v>
      </c>
      <c r="U9" s="68" t="s">
        <v>17</v>
      </c>
    </row>
    <row r="10" spans="1:22" ht="22.5" x14ac:dyDescent="0.2">
      <c r="A10" s="261"/>
      <c r="B10" s="261"/>
      <c r="C10" s="70" t="s">
        <v>255</v>
      </c>
      <c r="D10" s="70" t="s">
        <v>3</v>
      </c>
      <c r="E10" s="261"/>
      <c r="F10" s="261"/>
      <c r="G10" s="70" t="s">
        <v>4</v>
      </c>
      <c r="H10" s="70" t="s">
        <v>4</v>
      </c>
      <c r="I10" s="70" t="s">
        <v>4</v>
      </c>
      <c r="J10" s="70" t="s">
        <v>3</v>
      </c>
      <c r="K10" s="70" t="s">
        <v>3</v>
      </c>
      <c r="L10" s="70" t="s">
        <v>3</v>
      </c>
      <c r="M10" s="70" t="s">
        <v>3</v>
      </c>
      <c r="N10" s="70" t="s">
        <v>3</v>
      </c>
      <c r="O10" s="70" t="s">
        <v>3</v>
      </c>
      <c r="P10" s="70" t="s">
        <v>4</v>
      </c>
      <c r="Q10" s="70" t="s">
        <v>4</v>
      </c>
      <c r="R10" s="70" t="s">
        <v>4</v>
      </c>
      <c r="S10" s="70" t="s">
        <v>4</v>
      </c>
      <c r="T10" s="70" t="s">
        <v>4</v>
      </c>
      <c r="U10" s="70" t="s">
        <v>4</v>
      </c>
    </row>
    <row r="11" spans="1:22" s="50" customFormat="1" ht="15" customHeight="1" x14ac:dyDescent="0.2">
      <c r="A11" s="81"/>
      <c r="B11" s="68" t="s">
        <v>5</v>
      </c>
      <c r="C11" s="68"/>
      <c r="D11" s="68"/>
      <c r="E11" s="68"/>
      <c r="F11" s="68"/>
      <c r="G11" s="69">
        <f t="shared" ref="G11:I12" si="0">G12</f>
        <v>390.75706499999995</v>
      </c>
      <c r="H11" s="69">
        <f t="shared" si="0"/>
        <v>351.74366499999996</v>
      </c>
      <c r="I11" s="69">
        <f t="shared" si="0"/>
        <v>39.012</v>
      </c>
      <c r="J11" s="68"/>
      <c r="K11" s="68"/>
      <c r="L11" s="68"/>
      <c r="M11" s="68"/>
      <c r="N11" s="230"/>
      <c r="O11" s="68"/>
      <c r="P11" s="69">
        <f t="shared" ref="P11" si="1">P12</f>
        <v>55.792900000000003</v>
      </c>
      <c r="Q11" s="69">
        <f t="shared" ref="Q11" si="2">Q12</f>
        <v>53.818899999999999</v>
      </c>
      <c r="R11" s="69">
        <f>R12</f>
        <v>102.62046500000001</v>
      </c>
      <c r="S11" s="69">
        <f t="shared" ref="S11:T11" si="3">S12</f>
        <v>87.003400000000013</v>
      </c>
      <c r="T11" s="69">
        <f t="shared" si="3"/>
        <v>52.507999999999996</v>
      </c>
      <c r="U11" s="69">
        <f>U12</f>
        <v>351.74366499999996</v>
      </c>
    </row>
    <row r="12" spans="1:22" s="50" customFormat="1" ht="37.5" customHeight="1" x14ac:dyDescent="0.2">
      <c r="A12" s="81" t="s">
        <v>6</v>
      </c>
      <c r="B12" s="68" t="s">
        <v>7</v>
      </c>
      <c r="C12" s="68"/>
      <c r="D12" s="68"/>
      <c r="E12" s="68"/>
      <c r="F12" s="68"/>
      <c r="G12" s="69">
        <f t="shared" si="0"/>
        <v>390.75706499999995</v>
      </c>
      <c r="H12" s="69">
        <f t="shared" si="0"/>
        <v>351.74366499999996</v>
      </c>
      <c r="I12" s="69">
        <f>I13</f>
        <v>39.012</v>
      </c>
      <c r="J12" s="68"/>
      <c r="K12" s="68"/>
      <c r="L12" s="68"/>
      <c r="M12" s="68"/>
      <c r="N12" s="230"/>
      <c r="O12" s="68"/>
      <c r="P12" s="69">
        <f>P13</f>
        <v>55.792900000000003</v>
      </c>
      <c r="Q12" s="69">
        <f t="shared" ref="Q12:U12" si="4">Q13</f>
        <v>53.818899999999999</v>
      </c>
      <c r="R12" s="69">
        <f>R13</f>
        <v>102.62046500000001</v>
      </c>
      <c r="S12" s="69">
        <f t="shared" si="4"/>
        <v>87.003400000000013</v>
      </c>
      <c r="T12" s="69">
        <f t="shared" si="4"/>
        <v>52.507999999999996</v>
      </c>
      <c r="U12" s="69">
        <f t="shared" si="4"/>
        <v>351.74366499999996</v>
      </c>
    </row>
    <row r="13" spans="1:22" s="50" customFormat="1" ht="48" customHeight="1" x14ac:dyDescent="0.2">
      <c r="A13" s="81" t="s">
        <v>20</v>
      </c>
      <c r="B13" s="68" t="s">
        <v>8</v>
      </c>
      <c r="C13" s="68"/>
      <c r="D13" s="68"/>
      <c r="E13" s="68"/>
      <c r="F13" s="68"/>
      <c r="G13" s="69">
        <f>G14+G15+G16+G17+G18</f>
        <v>390.75706499999995</v>
      </c>
      <c r="H13" s="69">
        <f>H14+H15+H16+H17+H18</f>
        <v>351.74366499999996</v>
      </c>
      <c r="I13" s="69">
        <f>I14+I15</f>
        <v>39.012</v>
      </c>
      <c r="J13" s="68"/>
      <c r="K13" s="68"/>
      <c r="L13" s="68"/>
      <c r="M13" s="68"/>
      <c r="N13" s="230"/>
      <c r="O13" s="68"/>
      <c r="P13" s="69">
        <f t="shared" ref="P13:U13" si="5">P14+P15+P16+P17+P18</f>
        <v>55.792900000000003</v>
      </c>
      <c r="Q13" s="69">
        <f t="shared" si="5"/>
        <v>53.818899999999999</v>
      </c>
      <c r="R13" s="69">
        <f t="shared" si="5"/>
        <v>102.62046500000001</v>
      </c>
      <c r="S13" s="69">
        <f t="shared" si="5"/>
        <v>87.003400000000013</v>
      </c>
      <c r="T13" s="69">
        <f t="shared" si="5"/>
        <v>52.507999999999996</v>
      </c>
      <c r="U13" s="69">
        <f t="shared" si="5"/>
        <v>351.74366499999996</v>
      </c>
    </row>
    <row r="14" spans="1:22" s="50" customFormat="1" ht="75.75" customHeight="1" x14ac:dyDescent="0.2">
      <c r="A14" s="71" t="s">
        <v>266</v>
      </c>
      <c r="B14" s="82" t="s">
        <v>268</v>
      </c>
      <c r="C14" s="70" t="s">
        <v>256</v>
      </c>
      <c r="D14" s="70" t="s">
        <v>254</v>
      </c>
      <c r="E14" s="70">
        <v>2014</v>
      </c>
      <c r="F14" s="70">
        <v>2014</v>
      </c>
      <c r="G14" s="71">
        <v>46.42</v>
      </c>
      <c r="H14" s="71">
        <f>SUM(P14:S14)</f>
        <v>33.4146</v>
      </c>
      <c r="I14" s="71">
        <v>13.004</v>
      </c>
      <c r="J14" s="70"/>
      <c r="K14" s="70"/>
      <c r="L14" s="70"/>
      <c r="M14" s="70"/>
      <c r="N14" s="70"/>
      <c r="O14" s="70"/>
      <c r="P14" s="71">
        <v>9.9847999999999999</v>
      </c>
      <c r="Q14" s="71">
        <v>8.8255999999999997</v>
      </c>
      <c r="R14" s="71">
        <v>7.7465000000000002</v>
      </c>
      <c r="S14" s="71">
        <v>6.8577000000000004</v>
      </c>
      <c r="T14" s="71">
        <v>0</v>
      </c>
      <c r="U14" s="71">
        <f>SUM(P14:T14)</f>
        <v>33.4146</v>
      </c>
    </row>
    <row r="15" spans="1:22" s="50" customFormat="1" ht="22.5" x14ac:dyDescent="0.2">
      <c r="A15" s="83" t="s">
        <v>267</v>
      </c>
      <c r="B15" s="82" t="s">
        <v>326</v>
      </c>
      <c r="C15" s="70" t="s">
        <v>256</v>
      </c>
      <c r="D15" s="70" t="s">
        <v>259</v>
      </c>
      <c r="E15" s="70">
        <v>2017</v>
      </c>
      <c r="F15" s="70">
        <v>2019</v>
      </c>
      <c r="G15" s="71">
        <f>H15+I15</f>
        <v>106.224065</v>
      </c>
      <c r="H15" s="71">
        <f>SUM(P15:S15)</f>
        <v>80.216065</v>
      </c>
      <c r="I15" s="71">
        <v>26.007999999999999</v>
      </c>
      <c r="J15" s="340"/>
      <c r="K15" s="340"/>
      <c r="L15" s="70"/>
      <c r="M15" s="70"/>
      <c r="N15" s="70" t="s">
        <v>259</v>
      </c>
      <c r="O15" s="70"/>
      <c r="P15" s="71">
        <v>23.279</v>
      </c>
      <c r="Q15" s="71">
        <v>20.606000000000002</v>
      </c>
      <c r="R15" s="71">
        <f>18.0322+1.964165</f>
        <v>19.996365000000001</v>
      </c>
      <c r="S15" s="71">
        <v>16.334700000000002</v>
      </c>
      <c r="T15" s="71">
        <v>0</v>
      </c>
      <c r="U15" s="71">
        <f>SUM(P15:T15)</f>
        <v>80.216065</v>
      </c>
    </row>
    <row r="16" spans="1:22" s="50" customFormat="1" ht="22.5" x14ac:dyDescent="0.2">
      <c r="A16" s="83" t="s">
        <v>300</v>
      </c>
      <c r="B16" s="82" t="s">
        <v>301</v>
      </c>
      <c r="C16" s="70" t="s">
        <v>256</v>
      </c>
      <c r="D16" s="70" t="s">
        <v>259</v>
      </c>
      <c r="E16" s="70">
        <v>2015</v>
      </c>
      <c r="F16" s="70">
        <v>2015</v>
      </c>
      <c r="G16" s="71">
        <f>H16</f>
        <v>104.80779999999999</v>
      </c>
      <c r="H16" s="72">
        <f>U16</f>
        <v>104.80779999999999</v>
      </c>
      <c r="I16" s="71">
        <v>0</v>
      </c>
      <c r="J16" s="70" t="s">
        <v>259</v>
      </c>
      <c r="K16" s="340"/>
      <c r="L16" s="70"/>
      <c r="M16" s="70"/>
      <c r="N16" s="70"/>
      <c r="O16" s="70"/>
      <c r="P16" s="71">
        <f>18.282+4.2471</f>
        <v>22.5291</v>
      </c>
      <c r="Q16" s="71">
        <f>19.0495+5.3378</f>
        <v>24.387299999999996</v>
      </c>
      <c r="R16" s="71">
        <f>17.2429+4.765</f>
        <v>22.007899999999999</v>
      </c>
      <c r="S16" s="71">
        <f>15.194+4.1819</f>
        <v>19.375900000000001</v>
      </c>
      <c r="T16" s="71">
        <f>12.9598+3.5478</f>
        <v>16.5076</v>
      </c>
      <c r="U16" s="71">
        <f>SUM(P16:T16)</f>
        <v>104.80779999999999</v>
      </c>
    </row>
    <row r="17" spans="1:22" s="235" customFormat="1" ht="67.5" x14ac:dyDescent="0.2">
      <c r="A17" s="83" t="s">
        <v>322</v>
      </c>
      <c r="B17" s="82" t="s">
        <v>324</v>
      </c>
      <c r="C17" s="70" t="s">
        <v>256</v>
      </c>
      <c r="D17" s="70" t="s">
        <v>254</v>
      </c>
      <c r="E17" s="70">
        <v>2017</v>
      </c>
      <c r="F17" s="70">
        <v>2017</v>
      </c>
      <c r="G17" s="71">
        <f>H17</f>
        <v>75.260999999999996</v>
      </c>
      <c r="H17" s="72">
        <f>U17</f>
        <v>75.260999999999996</v>
      </c>
      <c r="I17" s="71">
        <v>0</v>
      </c>
      <c r="J17" s="70"/>
      <c r="K17" s="70" t="s">
        <v>254</v>
      </c>
      <c r="L17" s="70"/>
      <c r="M17" s="70"/>
      <c r="N17" s="70"/>
      <c r="O17" s="70"/>
      <c r="P17" s="71">
        <v>0</v>
      </c>
      <c r="Q17" s="71">
        <v>0</v>
      </c>
      <c r="R17" s="71">
        <v>29.849</v>
      </c>
      <c r="S17" s="71">
        <v>25.087</v>
      </c>
      <c r="T17" s="71">
        <v>20.324999999999999</v>
      </c>
      <c r="U17" s="71">
        <f>SUM(P17:T17)</f>
        <v>75.260999999999996</v>
      </c>
    </row>
    <row r="18" spans="1:22" s="235" customFormat="1" ht="45" x14ac:dyDescent="0.2">
      <c r="A18" s="83" t="s">
        <v>323</v>
      </c>
      <c r="B18" s="82" t="s">
        <v>325</v>
      </c>
      <c r="C18" s="70" t="s">
        <v>256</v>
      </c>
      <c r="D18" s="70" t="s">
        <v>259</v>
      </c>
      <c r="E18" s="70">
        <v>2017</v>
      </c>
      <c r="F18" s="70">
        <v>2018</v>
      </c>
      <c r="G18" s="71">
        <f t="shared" ref="G18" si="6">H18</f>
        <v>58.044200000000004</v>
      </c>
      <c r="H18" s="72">
        <f>U18</f>
        <v>58.044200000000004</v>
      </c>
      <c r="I18" s="71">
        <v>0</v>
      </c>
      <c r="J18" s="70"/>
      <c r="K18" s="70" t="s">
        <v>259</v>
      </c>
      <c r="L18" s="70"/>
      <c r="M18" s="70"/>
      <c r="N18" s="70"/>
      <c r="O18" s="70"/>
      <c r="P18" s="71">
        <v>0</v>
      </c>
      <c r="Q18" s="71">
        <v>0</v>
      </c>
      <c r="R18" s="71">
        <v>23.020700000000001</v>
      </c>
      <c r="S18" s="71">
        <v>19.348099999999999</v>
      </c>
      <c r="T18" s="71">
        <v>15.6754</v>
      </c>
      <c r="U18" s="71">
        <f>SUM(P18:T18)</f>
        <v>58.044200000000004</v>
      </c>
    </row>
    <row r="19" spans="1:22" s="50" customFormat="1" ht="31.5" x14ac:dyDescent="0.2">
      <c r="A19" s="81" t="s">
        <v>21</v>
      </c>
      <c r="B19" s="68" t="s">
        <v>18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230"/>
      <c r="O19" s="68"/>
      <c r="P19" s="68"/>
      <c r="Q19" s="68"/>
      <c r="R19" s="68"/>
      <c r="S19" s="68"/>
      <c r="T19" s="68"/>
      <c r="U19" s="68"/>
    </row>
    <row r="20" spans="1:22" s="50" customFormat="1" ht="21.75" customHeight="1" x14ac:dyDescent="0.2">
      <c r="A20" s="81" t="s">
        <v>22</v>
      </c>
      <c r="B20" s="68" t="s">
        <v>10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230"/>
      <c r="O20" s="68"/>
      <c r="P20" s="68"/>
      <c r="Q20" s="68"/>
      <c r="R20" s="68"/>
      <c r="S20" s="68"/>
      <c r="T20" s="68"/>
      <c r="U20" s="68"/>
    </row>
    <row r="21" spans="1:22" s="50" customFormat="1" ht="52.5" x14ac:dyDescent="0.2">
      <c r="A21" s="81" t="s">
        <v>23</v>
      </c>
      <c r="B21" s="68" t="s">
        <v>11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230"/>
      <c r="O21" s="68"/>
      <c r="P21" s="68"/>
      <c r="Q21" s="68"/>
      <c r="R21" s="68"/>
      <c r="S21" s="68"/>
      <c r="T21" s="68"/>
      <c r="U21" s="68"/>
    </row>
    <row r="22" spans="1:22" s="50" customFormat="1" x14ac:dyDescent="0.2">
      <c r="A22" s="81" t="s">
        <v>9</v>
      </c>
      <c r="B22" s="68" t="s">
        <v>12</v>
      </c>
      <c r="C22" s="68"/>
      <c r="D22" s="68"/>
      <c r="E22" s="68"/>
      <c r="F22" s="68"/>
      <c r="G22" s="69"/>
      <c r="H22" s="68"/>
      <c r="I22" s="71"/>
      <c r="J22" s="68"/>
      <c r="K22" s="68"/>
      <c r="L22" s="68"/>
      <c r="M22" s="68"/>
      <c r="N22" s="230"/>
      <c r="O22" s="68"/>
      <c r="P22" s="69"/>
      <c r="Q22" s="69"/>
      <c r="R22" s="69"/>
      <c r="S22" s="69"/>
      <c r="T22" s="69"/>
      <c r="U22" s="69"/>
    </row>
    <row r="23" spans="1:22" s="50" customFormat="1" ht="48" customHeight="1" x14ac:dyDescent="0.2">
      <c r="A23" s="81" t="s">
        <v>24</v>
      </c>
      <c r="B23" s="68" t="s">
        <v>8</v>
      </c>
      <c r="C23" s="68"/>
      <c r="D23" s="68"/>
      <c r="E23" s="68"/>
      <c r="F23" s="68"/>
      <c r="G23" s="69"/>
      <c r="H23" s="68"/>
      <c r="I23" s="68"/>
      <c r="J23" s="68"/>
      <c r="K23" s="68"/>
      <c r="L23" s="68"/>
      <c r="M23" s="68"/>
      <c r="N23" s="230"/>
      <c r="O23" s="68"/>
      <c r="P23" s="68"/>
      <c r="Q23" s="68"/>
      <c r="R23" s="68"/>
      <c r="S23" s="68"/>
      <c r="T23" s="68"/>
      <c r="U23" s="68"/>
    </row>
    <row r="24" spans="1:22" s="50" customFormat="1" ht="21" x14ac:dyDescent="0.2">
      <c r="A24" s="81" t="s">
        <v>25</v>
      </c>
      <c r="B24" s="68" t="s">
        <v>13</v>
      </c>
      <c r="C24" s="68"/>
      <c r="D24" s="68"/>
      <c r="E24" s="68"/>
      <c r="F24" s="68"/>
      <c r="G24" s="69"/>
      <c r="H24" s="68"/>
      <c r="I24" s="71"/>
      <c r="J24" s="68"/>
      <c r="K24" s="68"/>
      <c r="L24" s="68"/>
      <c r="M24" s="68"/>
      <c r="N24" s="230"/>
      <c r="O24" s="68"/>
      <c r="P24" s="69"/>
      <c r="Q24" s="69"/>
      <c r="R24" s="69"/>
      <c r="S24" s="69"/>
      <c r="T24" s="69"/>
      <c r="U24" s="69"/>
    </row>
    <row r="25" spans="1:22" s="50" customFormat="1" ht="10.5" customHeight="1" x14ac:dyDescent="0.2">
      <c r="A25" s="259" t="s">
        <v>14</v>
      </c>
      <c r="B25" s="259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230"/>
      <c r="O25" s="68"/>
      <c r="P25" s="68"/>
      <c r="Q25" s="68"/>
      <c r="R25" s="68"/>
      <c r="S25" s="68"/>
      <c r="T25" s="68"/>
      <c r="U25" s="68"/>
    </row>
    <row r="26" spans="1:22" s="50" customFormat="1" ht="33" customHeight="1" x14ac:dyDescent="0.2">
      <c r="A26" s="81"/>
      <c r="B26" s="68" t="s">
        <v>15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230"/>
      <c r="O26" s="68"/>
      <c r="P26" s="68"/>
      <c r="Q26" s="68"/>
      <c r="R26" s="68"/>
      <c r="S26" s="68"/>
      <c r="T26" s="68"/>
      <c r="U26" s="68"/>
    </row>
    <row r="27" spans="1:22" s="16" customFormat="1" ht="22.5" x14ac:dyDescent="0.2">
      <c r="A27" s="83" t="s">
        <v>6</v>
      </c>
      <c r="B27" s="82" t="s">
        <v>298</v>
      </c>
      <c r="C27" s="70"/>
      <c r="D27" s="70"/>
      <c r="E27" s="70"/>
      <c r="F27" s="70"/>
      <c r="G27" s="71">
        <v>0.3</v>
      </c>
      <c r="H27" s="72">
        <v>0.1</v>
      </c>
      <c r="I27" s="71">
        <v>0.2</v>
      </c>
      <c r="J27" s="70"/>
      <c r="K27" s="70"/>
      <c r="L27" s="70"/>
      <c r="M27" s="70"/>
      <c r="N27" s="70"/>
      <c r="O27" s="70"/>
      <c r="P27" s="72">
        <v>0.1</v>
      </c>
      <c r="Q27" s="84"/>
      <c r="R27" s="70"/>
      <c r="S27" s="70"/>
      <c r="T27" s="70"/>
      <c r="U27" s="70"/>
    </row>
    <row r="28" spans="1:22" s="16" customFormat="1" ht="22.5" x14ac:dyDescent="0.2">
      <c r="A28" s="83" t="s">
        <v>9</v>
      </c>
      <c r="B28" s="82" t="s">
        <v>326</v>
      </c>
      <c r="C28" s="70"/>
      <c r="D28" s="70"/>
      <c r="E28" s="70"/>
      <c r="F28" s="70"/>
      <c r="G28" s="72">
        <v>0.35</v>
      </c>
      <c r="H28" s="70"/>
      <c r="I28" s="71">
        <v>0</v>
      </c>
      <c r="J28" s="70"/>
      <c r="K28" s="70"/>
      <c r="L28" s="70"/>
      <c r="M28" s="70"/>
      <c r="N28" s="70"/>
      <c r="O28" s="70"/>
      <c r="P28" s="216"/>
      <c r="Q28" s="216"/>
      <c r="R28" s="72">
        <v>0.24</v>
      </c>
      <c r="S28" s="72">
        <v>0.12</v>
      </c>
      <c r="T28" s="70"/>
      <c r="U28" s="70"/>
    </row>
    <row r="30" spans="1:22" ht="18.75" x14ac:dyDescent="0.25">
      <c r="A30" s="257" t="s">
        <v>285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</row>
  </sheetData>
  <mergeCells count="17">
    <mergeCell ref="A1:V1"/>
    <mergeCell ref="I8:I9"/>
    <mergeCell ref="G8:G9"/>
    <mergeCell ref="H8:H9"/>
    <mergeCell ref="J8:O8"/>
    <mergeCell ref="A8:A10"/>
    <mergeCell ref="B8:B10"/>
    <mergeCell ref="E8:E10"/>
    <mergeCell ref="F8:F10"/>
    <mergeCell ref="C8:C9"/>
    <mergeCell ref="D8:D9"/>
    <mergeCell ref="P3:V3"/>
    <mergeCell ref="P8:U8"/>
    <mergeCell ref="A30:V30"/>
    <mergeCell ref="R4:V4"/>
    <mergeCell ref="Q5:V5"/>
    <mergeCell ref="A25:B25"/>
  </mergeCells>
  <pageMargins left="0.78740157480314965" right="0.6692913385826772" top="0.78740157480314965" bottom="0.39370078740157483" header="0.19685039370078741" footer="0.19685039370078741"/>
  <pageSetup paperSize="8" scale="6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30"/>
  <sheetViews>
    <sheetView view="pageBreakPreview" topLeftCell="A4" zoomScale="120" zoomScaleNormal="120" zoomScaleSheetLayoutView="120" workbookViewId="0">
      <selection activeCell="D26" sqref="D26"/>
    </sheetView>
  </sheetViews>
  <sheetFormatPr defaultColWidth="0.85546875" defaultRowHeight="11.25" x14ac:dyDescent="0.2"/>
  <cols>
    <col min="1" max="1" width="4.140625" style="1" customWidth="1"/>
    <col min="2" max="2" width="21.5703125" style="1" customWidth="1"/>
    <col min="3" max="3" width="5.28515625" style="1" customWidth="1"/>
    <col min="4" max="4" width="6.5703125" style="1" customWidth="1"/>
    <col min="5" max="5" width="6.85546875" style="1" customWidth="1"/>
    <col min="6" max="12" width="7.85546875" style="1" customWidth="1"/>
    <col min="13" max="13" width="5.5703125" style="1" customWidth="1"/>
    <col min="14" max="14" width="5.85546875" style="1" customWidth="1"/>
    <col min="15" max="16" width="3.85546875" style="1" customWidth="1"/>
    <col min="17" max="17" width="6.28515625" style="1" customWidth="1"/>
    <col min="18" max="18" width="5.28515625" style="1" customWidth="1"/>
    <col min="19" max="165" width="8.7109375" style="1" customWidth="1"/>
    <col min="166" max="16384" width="0.85546875" style="1"/>
  </cols>
  <sheetData>
    <row r="1" spans="1:18" s="3" customFormat="1" ht="33" customHeight="1" x14ac:dyDescent="0.25">
      <c r="A1" s="260" t="s">
        <v>305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</row>
    <row r="2" spans="1:18" ht="13.5" customHeight="1" x14ac:dyDescent="0.2">
      <c r="N2" s="49"/>
      <c r="O2" s="49"/>
      <c r="P2" s="49"/>
      <c r="Q2" s="49"/>
      <c r="R2" s="56" t="s">
        <v>34</v>
      </c>
    </row>
    <row r="3" spans="1:18" ht="11.25" customHeight="1" x14ac:dyDescent="0.2">
      <c r="I3" s="258" t="s">
        <v>288</v>
      </c>
      <c r="J3" s="258"/>
      <c r="K3" s="258"/>
      <c r="L3" s="258"/>
      <c r="M3" s="258"/>
      <c r="N3" s="258"/>
      <c r="O3" s="258"/>
      <c r="P3" s="258"/>
      <c r="Q3" s="258"/>
      <c r="R3" s="258"/>
    </row>
    <row r="4" spans="1:18" ht="12.75" customHeight="1" x14ac:dyDescent="0.2">
      <c r="N4" s="258" t="s">
        <v>284</v>
      </c>
      <c r="O4" s="258"/>
      <c r="P4" s="258"/>
      <c r="Q4" s="258"/>
      <c r="R4" s="258"/>
    </row>
    <row r="5" spans="1:18" ht="12.75" customHeight="1" x14ac:dyDescent="0.2">
      <c r="N5" s="258" t="s">
        <v>342</v>
      </c>
      <c r="O5" s="258"/>
      <c r="P5" s="258"/>
      <c r="Q5" s="258"/>
      <c r="R5" s="258"/>
    </row>
    <row r="7" spans="1:18" ht="12" thickBot="1" x14ac:dyDescent="0.25"/>
    <row r="8" spans="1:18" s="2" customFormat="1" ht="23.25" customHeight="1" x14ac:dyDescent="0.2">
      <c r="A8" s="275" t="s">
        <v>30</v>
      </c>
      <c r="B8" s="266" t="s">
        <v>0</v>
      </c>
      <c r="C8" s="272" t="s">
        <v>43</v>
      </c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66" t="s">
        <v>260</v>
      </c>
      <c r="O8" s="267"/>
      <c r="P8" s="267"/>
      <c r="Q8" s="267"/>
      <c r="R8" s="268"/>
    </row>
    <row r="9" spans="1:18" s="2" customFormat="1" ht="23.25" customHeight="1" x14ac:dyDescent="0.2">
      <c r="A9" s="276"/>
      <c r="B9" s="269"/>
      <c r="C9" s="273" t="s">
        <v>327</v>
      </c>
      <c r="D9" s="274"/>
      <c r="E9" s="274"/>
      <c r="F9" s="274"/>
      <c r="G9" s="273" t="s">
        <v>328</v>
      </c>
      <c r="H9" s="274"/>
      <c r="I9" s="274"/>
      <c r="J9" s="273" t="s">
        <v>329</v>
      </c>
      <c r="K9" s="274"/>
      <c r="L9" s="274"/>
      <c r="M9" s="264" t="s">
        <v>42</v>
      </c>
      <c r="N9" s="269"/>
      <c r="O9" s="270"/>
      <c r="P9" s="270"/>
      <c r="Q9" s="270"/>
      <c r="R9" s="271"/>
    </row>
    <row r="10" spans="1:18" s="2" customFormat="1" ht="57" customHeight="1" thickBot="1" x14ac:dyDescent="0.25">
      <c r="A10" s="85"/>
      <c r="B10" s="86" t="s">
        <v>5</v>
      </c>
      <c r="C10" s="87" t="s">
        <v>36</v>
      </c>
      <c r="D10" s="87" t="s">
        <v>241</v>
      </c>
      <c r="E10" s="87" t="s">
        <v>242</v>
      </c>
      <c r="F10" s="87" t="s">
        <v>243</v>
      </c>
      <c r="G10" s="87" t="s">
        <v>36</v>
      </c>
      <c r="H10" s="87" t="s">
        <v>35</v>
      </c>
      <c r="I10" s="87" t="s">
        <v>261</v>
      </c>
      <c r="J10" s="87" t="s">
        <v>36</v>
      </c>
      <c r="K10" s="87" t="s">
        <v>35</v>
      </c>
      <c r="L10" s="87" t="s">
        <v>261</v>
      </c>
      <c r="M10" s="265"/>
      <c r="N10" s="87" t="s">
        <v>41</v>
      </c>
      <c r="O10" s="87" t="s">
        <v>40</v>
      </c>
      <c r="P10" s="87" t="s">
        <v>39</v>
      </c>
      <c r="Q10" s="87" t="s">
        <v>38</v>
      </c>
      <c r="R10" s="188" t="s">
        <v>37</v>
      </c>
    </row>
    <row r="11" spans="1:18" s="11" customFormat="1" ht="10.5" x14ac:dyDescent="0.2">
      <c r="A11" s="237"/>
      <c r="B11" s="238" t="s">
        <v>5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>
        <f>N12</f>
        <v>55.7988</v>
      </c>
      <c r="O11" s="240">
        <v>0</v>
      </c>
      <c r="P11" s="240">
        <f>P12</f>
        <v>0</v>
      </c>
      <c r="Q11" s="240">
        <f>Q12</f>
        <v>55.793999999999997</v>
      </c>
      <c r="R11" s="241">
        <v>0</v>
      </c>
    </row>
    <row r="12" spans="1:18" s="2" customFormat="1" ht="21" x14ac:dyDescent="0.2">
      <c r="A12" s="189" t="s">
        <v>6</v>
      </c>
      <c r="B12" s="231" t="s">
        <v>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>
        <f>N13</f>
        <v>55.7988</v>
      </c>
      <c r="O12" s="44">
        <v>0</v>
      </c>
      <c r="P12" s="44">
        <f>P13</f>
        <v>0</v>
      </c>
      <c r="Q12" s="44">
        <f>Q13</f>
        <v>55.793999999999997</v>
      </c>
      <c r="R12" s="190">
        <v>0</v>
      </c>
    </row>
    <row r="13" spans="1:18" s="2" customFormat="1" ht="21" x14ac:dyDescent="0.2">
      <c r="A13" s="191" t="s">
        <v>20</v>
      </c>
      <c r="B13" s="231" t="s">
        <v>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>
        <f>N15+N14+N16</f>
        <v>55.7988</v>
      </c>
      <c r="O13" s="44">
        <v>0</v>
      </c>
      <c r="P13" s="44">
        <f>P14+P15+P16</f>
        <v>0</v>
      </c>
      <c r="Q13" s="44">
        <f>Q15+Q14+Q16</f>
        <v>55.793999999999997</v>
      </c>
      <c r="R13" s="190">
        <v>0</v>
      </c>
    </row>
    <row r="14" spans="1:18" s="2" customFormat="1" ht="52.5" x14ac:dyDescent="0.2">
      <c r="A14" s="192" t="s">
        <v>266</v>
      </c>
      <c r="B14" s="88" t="s">
        <v>268</v>
      </c>
      <c r="C14" s="232">
        <v>1965</v>
      </c>
      <c r="D14" s="89" t="s">
        <v>269</v>
      </c>
      <c r="E14" s="232">
        <v>63000</v>
      </c>
      <c r="F14" s="232">
        <v>115</v>
      </c>
      <c r="G14" s="232"/>
      <c r="H14" s="232"/>
      <c r="I14" s="232"/>
      <c r="J14" s="232"/>
      <c r="K14" s="232"/>
      <c r="L14" s="232"/>
      <c r="M14" s="232"/>
      <c r="N14" s="67">
        <v>9.9847999999999999</v>
      </c>
      <c r="O14" s="67">
        <v>0</v>
      </c>
      <c r="P14" s="67">
        <v>0</v>
      </c>
      <c r="Q14" s="67">
        <v>9.98</v>
      </c>
      <c r="R14" s="193">
        <v>0</v>
      </c>
    </row>
    <row r="15" spans="1:18" s="2" customFormat="1" ht="21" x14ac:dyDescent="0.2">
      <c r="A15" s="194" t="s">
        <v>267</v>
      </c>
      <c r="B15" s="90" t="s">
        <v>326</v>
      </c>
      <c r="C15" s="232"/>
      <c r="D15" s="232"/>
      <c r="E15" s="232"/>
      <c r="F15" s="232"/>
      <c r="G15" s="232">
        <v>1966</v>
      </c>
      <c r="H15" s="89" t="s">
        <v>343</v>
      </c>
      <c r="I15" s="232">
        <v>6</v>
      </c>
      <c r="J15" s="232"/>
      <c r="K15" s="89"/>
      <c r="L15" s="232"/>
      <c r="M15" s="232"/>
      <c r="N15" s="67">
        <f>Q15</f>
        <v>23.283999999999999</v>
      </c>
      <c r="O15" s="67">
        <v>0</v>
      </c>
      <c r="P15" s="67">
        <v>0</v>
      </c>
      <c r="Q15" s="67">
        <v>23.283999999999999</v>
      </c>
      <c r="R15" s="193">
        <v>0</v>
      </c>
    </row>
    <row r="16" spans="1:18" s="2" customFormat="1" ht="21" x14ac:dyDescent="0.2">
      <c r="A16" s="194" t="s">
        <v>300</v>
      </c>
      <c r="B16" s="90" t="s">
        <v>301</v>
      </c>
      <c r="C16" s="232"/>
      <c r="D16" s="232"/>
      <c r="E16" s="232"/>
      <c r="F16" s="232"/>
      <c r="G16" s="232">
        <v>1979</v>
      </c>
      <c r="H16" s="89" t="s">
        <v>270</v>
      </c>
      <c r="I16" s="232">
        <v>6</v>
      </c>
      <c r="J16" s="232"/>
      <c r="K16" s="89"/>
      <c r="L16" s="232"/>
      <c r="M16" s="232"/>
      <c r="N16" s="67">
        <v>22.53</v>
      </c>
      <c r="O16" s="67">
        <v>0</v>
      </c>
      <c r="P16" s="67">
        <v>0</v>
      </c>
      <c r="Q16" s="67">
        <v>22.53</v>
      </c>
      <c r="R16" s="193">
        <v>0</v>
      </c>
    </row>
    <row r="17" spans="1:24" s="2" customFormat="1" ht="52.5" x14ac:dyDescent="0.2">
      <c r="A17" s="192" t="s">
        <v>322</v>
      </c>
      <c r="B17" s="90" t="s">
        <v>324</v>
      </c>
      <c r="C17" s="232">
        <v>1965</v>
      </c>
      <c r="D17" s="89" t="s">
        <v>343</v>
      </c>
      <c r="E17" s="232">
        <v>63000</v>
      </c>
      <c r="F17" s="232">
        <v>115</v>
      </c>
      <c r="G17" s="232"/>
      <c r="H17" s="89"/>
      <c r="I17" s="232"/>
      <c r="J17" s="232"/>
      <c r="K17" s="89"/>
      <c r="L17" s="232"/>
      <c r="M17" s="232"/>
      <c r="N17" s="67"/>
      <c r="O17" s="67"/>
      <c r="P17" s="67"/>
      <c r="Q17" s="67"/>
      <c r="R17" s="193"/>
    </row>
    <row r="18" spans="1:24" s="2" customFormat="1" ht="31.5" x14ac:dyDescent="0.2">
      <c r="A18" s="192" t="s">
        <v>323</v>
      </c>
      <c r="B18" s="90" t="s">
        <v>325</v>
      </c>
      <c r="C18" s="232"/>
      <c r="D18" s="232"/>
      <c r="E18" s="232"/>
      <c r="F18" s="232"/>
      <c r="G18" s="232"/>
      <c r="H18" s="89"/>
      <c r="I18" s="232"/>
      <c r="J18" s="232">
        <v>1982</v>
      </c>
      <c r="K18" s="89" t="s">
        <v>343</v>
      </c>
      <c r="L18" s="232">
        <v>6</v>
      </c>
      <c r="M18" s="232"/>
      <c r="N18" s="67"/>
      <c r="O18" s="67"/>
      <c r="P18" s="67"/>
      <c r="Q18" s="67"/>
      <c r="R18" s="193"/>
    </row>
    <row r="19" spans="1:24" s="2" customFormat="1" ht="31.5" customHeight="1" x14ac:dyDescent="0.2">
      <c r="A19" s="191" t="s">
        <v>21</v>
      </c>
      <c r="B19" s="23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95"/>
    </row>
    <row r="20" spans="1:24" s="2" customFormat="1" ht="21" customHeight="1" x14ac:dyDescent="0.2">
      <c r="A20" s="191" t="s">
        <v>22</v>
      </c>
      <c r="B20" s="231" t="s">
        <v>10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195"/>
    </row>
    <row r="21" spans="1:24" s="2" customFormat="1" ht="42" customHeight="1" x14ac:dyDescent="0.2">
      <c r="A21" s="191" t="s">
        <v>23</v>
      </c>
      <c r="B21" s="231" t="s">
        <v>11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4"/>
      <c r="P21" s="44"/>
      <c r="Q21" s="44"/>
      <c r="R21" s="190"/>
    </row>
    <row r="22" spans="1:24" s="2" customFormat="1" ht="10.5" customHeight="1" x14ac:dyDescent="0.2">
      <c r="A22" s="191" t="s">
        <v>9</v>
      </c>
      <c r="B22" s="231" t="s">
        <v>12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4"/>
      <c r="P22" s="44"/>
      <c r="Q22" s="44"/>
      <c r="R22" s="190"/>
    </row>
    <row r="23" spans="1:24" s="2" customFormat="1" ht="21" x14ac:dyDescent="0.2">
      <c r="A23" s="191" t="s">
        <v>24</v>
      </c>
      <c r="B23" s="231" t="s">
        <v>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4"/>
      <c r="P23" s="44"/>
      <c r="Q23" s="44"/>
      <c r="R23" s="190"/>
    </row>
    <row r="24" spans="1:24" s="2" customFormat="1" ht="10.5" x14ac:dyDescent="0.2">
      <c r="A24" s="191" t="s">
        <v>25</v>
      </c>
      <c r="B24" s="231" t="s">
        <v>13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4"/>
      <c r="P24" s="44"/>
      <c r="Q24" s="44"/>
      <c r="R24" s="190"/>
    </row>
    <row r="25" spans="1:24" s="2" customFormat="1" ht="10.5" customHeight="1" x14ac:dyDescent="0.2">
      <c r="A25" s="262" t="s">
        <v>14</v>
      </c>
      <c r="B25" s="26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95"/>
    </row>
    <row r="26" spans="1:24" s="2" customFormat="1" ht="31.5" customHeight="1" x14ac:dyDescent="0.2">
      <c r="A26" s="191"/>
      <c r="B26" s="231" t="s">
        <v>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95"/>
    </row>
    <row r="27" spans="1:24" s="2" customFormat="1" ht="21" x14ac:dyDescent="0.2">
      <c r="A27" s="192" t="s">
        <v>6</v>
      </c>
      <c r="B27" s="88" t="s">
        <v>298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67">
        <v>0.1</v>
      </c>
      <c r="O27" s="232"/>
      <c r="P27" s="232"/>
      <c r="Q27" s="232"/>
      <c r="R27" s="196"/>
    </row>
    <row r="28" spans="1:24" s="2" customFormat="1" ht="21.75" thickBot="1" x14ac:dyDescent="0.25">
      <c r="A28" s="197" t="s">
        <v>9</v>
      </c>
      <c r="B28" s="242" t="s">
        <v>326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198"/>
      <c r="O28" s="233"/>
      <c r="P28" s="233"/>
      <c r="Q28" s="233"/>
      <c r="R28" s="234"/>
    </row>
    <row r="29" spans="1:24" s="2" customFormat="1" ht="10.5" x14ac:dyDescent="0.2">
      <c r="A29" s="59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1"/>
      <c r="P29" s="61"/>
      <c r="Q29" s="61"/>
      <c r="R29" s="61"/>
    </row>
    <row r="30" spans="1:24" s="2" customFormat="1" ht="18.75" customHeight="1" x14ac:dyDescent="0.25">
      <c r="A30" s="257" t="s">
        <v>286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</row>
  </sheetData>
  <mergeCells count="14">
    <mergeCell ref="A30:X30"/>
    <mergeCell ref="N4:R4"/>
    <mergeCell ref="N5:R5"/>
    <mergeCell ref="A1:R1"/>
    <mergeCell ref="A25:B25"/>
    <mergeCell ref="M9:M10"/>
    <mergeCell ref="N8:R9"/>
    <mergeCell ref="C8:M8"/>
    <mergeCell ref="C9:F9"/>
    <mergeCell ref="A8:A9"/>
    <mergeCell ref="B8:B9"/>
    <mergeCell ref="G9:I9"/>
    <mergeCell ref="I3:R3"/>
    <mergeCell ref="J9:L9"/>
  </mergeCells>
  <pageMargins left="0.39370078740157483" right="0.31496062992125984" top="0.78740157480314965" bottom="0.39370078740157483" header="0.19685039370078741" footer="0.19685039370078741"/>
  <pageSetup paperSize="8" scale="7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16"/>
  <sheetViews>
    <sheetView view="pageBreakPreview" zoomScale="130" zoomScaleNormal="100" zoomScaleSheetLayoutView="130" workbookViewId="0">
      <selection activeCell="O16" sqref="O16"/>
    </sheetView>
  </sheetViews>
  <sheetFormatPr defaultColWidth="0.85546875" defaultRowHeight="15" x14ac:dyDescent="0.25"/>
  <cols>
    <col min="1" max="1" width="5.5703125" style="9" customWidth="1"/>
    <col min="2" max="2" width="11.42578125" style="9" customWidth="1"/>
    <col min="3" max="7" width="2.85546875" style="9" bestFit="1" customWidth="1"/>
    <col min="8" max="8" width="3" style="9" bestFit="1" customWidth="1"/>
    <col min="9" max="13" width="2.85546875" style="9" bestFit="1" customWidth="1"/>
    <col min="14" max="14" width="3" style="9" bestFit="1" customWidth="1"/>
    <col min="15" max="15" width="5.5703125" style="9" customWidth="1"/>
    <col min="16" max="17" width="3" style="9" bestFit="1" customWidth="1"/>
    <col min="18" max="18" width="2.85546875" style="9" bestFit="1" customWidth="1"/>
    <col min="19" max="20" width="3" style="9" bestFit="1" customWidth="1"/>
    <col min="21" max="21" width="3.5703125" style="9" customWidth="1"/>
    <col min="22" max="22" width="5.42578125" style="9" customWidth="1"/>
    <col min="23" max="24" width="2.7109375" style="9" customWidth="1"/>
    <col min="25" max="25" width="2.85546875" style="9" bestFit="1" customWidth="1"/>
    <col min="26" max="27" width="3.42578125" style="9" bestFit="1" customWidth="1"/>
    <col min="28" max="30" width="4.140625" style="9" bestFit="1" customWidth="1"/>
    <col min="31" max="31" width="4.28515625" style="9" customWidth="1"/>
    <col min="32" max="32" width="4.42578125" style="9" customWidth="1"/>
    <col min="33" max="34" width="3.5703125" style="9" customWidth="1"/>
    <col min="35" max="35" width="4.28515625" style="9" customWidth="1"/>
    <col min="36" max="45" width="7.42578125" style="9" customWidth="1"/>
    <col min="46" max="16384" width="0.85546875" style="9"/>
  </cols>
  <sheetData>
    <row r="1" spans="1:42" s="2" customFormat="1" ht="15" customHeight="1" x14ac:dyDescent="0.25">
      <c r="A1" s="277" t="s">
        <v>306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</row>
    <row r="2" spans="1:42" s="2" customFormat="1" ht="9" customHeight="1" x14ac:dyDescent="0.2">
      <c r="O2" s="11"/>
      <c r="P2" s="11"/>
    </row>
    <row r="3" spans="1:42" s="8" customFormat="1" ht="9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1"/>
      <c r="AE3" s="91"/>
      <c r="AF3" s="91"/>
      <c r="AG3" s="91"/>
      <c r="AH3" s="91"/>
      <c r="AI3" s="92" t="s">
        <v>34</v>
      </c>
      <c r="AL3" s="49"/>
      <c r="AM3" s="49"/>
      <c r="AN3" s="49"/>
      <c r="AO3" s="49"/>
    </row>
    <row r="4" spans="1:42" s="2" customFormat="1" ht="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88" t="s">
        <v>288</v>
      </c>
      <c r="AA4" s="288"/>
      <c r="AB4" s="288"/>
      <c r="AC4" s="288"/>
      <c r="AD4" s="288"/>
      <c r="AE4" s="288"/>
      <c r="AF4" s="288"/>
      <c r="AG4" s="288"/>
      <c r="AH4" s="288"/>
      <c r="AI4" s="288"/>
      <c r="AL4" s="49"/>
      <c r="AM4" s="49"/>
      <c r="AN4" s="49"/>
      <c r="AO4" s="49"/>
      <c r="AP4" s="49"/>
    </row>
    <row r="5" spans="1:42" s="1" customFormat="1" ht="10.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88" t="s">
        <v>284</v>
      </c>
      <c r="AC5" s="288"/>
      <c r="AD5" s="288"/>
      <c r="AE5" s="288"/>
      <c r="AF5" s="288"/>
      <c r="AG5" s="288"/>
      <c r="AH5" s="288"/>
      <c r="AI5" s="288"/>
      <c r="AM5" s="49"/>
      <c r="AN5" s="49"/>
      <c r="AO5" s="49"/>
      <c r="AP5" s="49"/>
    </row>
    <row r="6" spans="1:42" s="1" customFormat="1" ht="10.5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88" t="s">
        <v>342</v>
      </c>
      <c r="AC6" s="288"/>
      <c r="AD6" s="288"/>
      <c r="AE6" s="288"/>
      <c r="AF6" s="288"/>
      <c r="AG6" s="288"/>
      <c r="AH6" s="288"/>
      <c r="AI6" s="288"/>
      <c r="AM6" s="49"/>
      <c r="AN6" s="49"/>
      <c r="AO6" s="49"/>
      <c r="AP6" s="49"/>
    </row>
    <row r="7" spans="1:42" s="4" customFormat="1" ht="9.75" customHeight="1" thickBo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</row>
    <row r="8" spans="1:42" s="2" customFormat="1" ht="15" customHeight="1" x14ac:dyDescent="0.2">
      <c r="A8" s="289" t="s">
        <v>30</v>
      </c>
      <c r="B8" s="292" t="s">
        <v>52</v>
      </c>
      <c r="C8" s="295" t="s">
        <v>280</v>
      </c>
      <c r="D8" s="296"/>
      <c r="E8" s="296"/>
      <c r="F8" s="296"/>
      <c r="G8" s="296"/>
      <c r="H8" s="296"/>
      <c r="I8" s="292" t="s">
        <v>281</v>
      </c>
      <c r="J8" s="292"/>
      <c r="K8" s="292"/>
      <c r="L8" s="292"/>
      <c r="M8" s="292"/>
      <c r="N8" s="292"/>
      <c r="O8" s="299" t="s">
        <v>262</v>
      </c>
      <c r="P8" s="278" t="s">
        <v>51</v>
      </c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80"/>
    </row>
    <row r="9" spans="1:42" s="2" customFormat="1" ht="15" customHeight="1" x14ac:dyDescent="0.2">
      <c r="A9" s="290"/>
      <c r="B9" s="293"/>
      <c r="C9" s="297"/>
      <c r="D9" s="298"/>
      <c r="E9" s="298"/>
      <c r="F9" s="298"/>
      <c r="G9" s="298"/>
      <c r="H9" s="298"/>
      <c r="I9" s="293"/>
      <c r="J9" s="293"/>
      <c r="K9" s="293"/>
      <c r="L9" s="293"/>
      <c r="M9" s="293"/>
      <c r="N9" s="293"/>
      <c r="O9" s="300"/>
      <c r="P9" s="281" t="s">
        <v>209</v>
      </c>
      <c r="Q9" s="282"/>
      <c r="R9" s="282"/>
      <c r="S9" s="282"/>
      <c r="T9" s="282"/>
      <c r="U9" s="283" t="s">
        <v>210</v>
      </c>
      <c r="V9" s="283" t="s">
        <v>216</v>
      </c>
      <c r="W9" s="283" t="s">
        <v>217</v>
      </c>
      <c r="X9" s="283" t="s">
        <v>307</v>
      </c>
      <c r="Y9" s="285" t="s">
        <v>46</v>
      </c>
      <c r="Z9" s="281" t="s">
        <v>209</v>
      </c>
      <c r="AA9" s="282"/>
      <c r="AB9" s="282"/>
      <c r="AC9" s="282"/>
      <c r="AD9" s="282"/>
      <c r="AE9" s="283" t="s">
        <v>210</v>
      </c>
      <c r="AF9" s="283" t="s">
        <v>216</v>
      </c>
      <c r="AG9" s="283" t="s">
        <v>217</v>
      </c>
      <c r="AH9" s="283" t="s">
        <v>307</v>
      </c>
      <c r="AI9" s="287" t="s">
        <v>46</v>
      </c>
    </row>
    <row r="10" spans="1:42" s="58" customFormat="1" ht="52.5" x14ac:dyDescent="0.2">
      <c r="A10" s="290"/>
      <c r="B10" s="293"/>
      <c r="C10" s="95" t="s">
        <v>209</v>
      </c>
      <c r="D10" s="95" t="s">
        <v>210</v>
      </c>
      <c r="E10" s="95" t="s">
        <v>216</v>
      </c>
      <c r="F10" s="95" t="s">
        <v>217</v>
      </c>
      <c r="G10" s="95" t="s">
        <v>307</v>
      </c>
      <c r="H10" s="96" t="s">
        <v>46</v>
      </c>
      <c r="I10" s="95" t="s">
        <v>209</v>
      </c>
      <c r="J10" s="95" t="s">
        <v>210</v>
      </c>
      <c r="K10" s="95" t="s">
        <v>216</v>
      </c>
      <c r="L10" s="95" t="s">
        <v>217</v>
      </c>
      <c r="M10" s="95" t="s">
        <v>307</v>
      </c>
      <c r="N10" s="96" t="s">
        <v>46</v>
      </c>
      <c r="O10" s="301"/>
      <c r="P10" s="97" t="s">
        <v>50</v>
      </c>
      <c r="Q10" s="97" t="s">
        <v>49</v>
      </c>
      <c r="R10" s="97" t="s">
        <v>48</v>
      </c>
      <c r="S10" s="97" t="s">
        <v>47</v>
      </c>
      <c r="T10" s="97" t="s">
        <v>17</v>
      </c>
      <c r="U10" s="284"/>
      <c r="V10" s="284"/>
      <c r="W10" s="284"/>
      <c r="X10" s="284"/>
      <c r="Y10" s="286"/>
      <c r="Z10" s="97" t="s">
        <v>50</v>
      </c>
      <c r="AA10" s="97" t="s">
        <v>49</v>
      </c>
      <c r="AB10" s="97" t="s">
        <v>48</v>
      </c>
      <c r="AC10" s="97" t="s">
        <v>47</v>
      </c>
      <c r="AD10" s="97" t="s">
        <v>17</v>
      </c>
      <c r="AE10" s="284"/>
      <c r="AF10" s="284"/>
      <c r="AG10" s="284"/>
      <c r="AH10" s="284"/>
      <c r="AI10" s="287"/>
    </row>
    <row r="11" spans="1:42" s="2" customFormat="1" ht="11.25" thickBot="1" x14ac:dyDescent="0.25">
      <c r="A11" s="291"/>
      <c r="B11" s="294"/>
      <c r="C11" s="294" t="s">
        <v>282</v>
      </c>
      <c r="D11" s="294"/>
      <c r="E11" s="294"/>
      <c r="F11" s="294"/>
      <c r="G11" s="294"/>
      <c r="H11" s="294"/>
      <c r="I11" s="294" t="s">
        <v>282</v>
      </c>
      <c r="J11" s="294"/>
      <c r="K11" s="294"/>
      <c r="L11" s="294"/>
      <c r="M11" s="294"/>
      <c r="N11" s="294"/>
      <c r="O11" s="98" t="s">
        <v>44</v>
      </c>
      <c r="P11" s="302" t="s">
        <v>45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 t="s">
        <v>44</v>
      </c>
      <c r="AA11" s="302"/>
      <c r="AB11" s="302"/>
      <c r="AC11" s="302"/>
      <c r="AD11" s="302"/>
      <c r="AE11" s="302"/>
      <c r="AF11" s="302"/>
      <c r="AG11" s="303"/>
      <c r="AH11" s="303"/>
      <c r="AI11" s="304"/>
    </row>
    <row r="12" spans="1:42" s="2" customFormat="1" ht="10.5" x14ac:dyDescent="0.2">
      <c r="A12" s="99">
        <v>1</v>
      </c>
      <c r="B12" s="99">
        <v>2</v>
      </c>
      <c r="C12" s="99">
        <v>3</v>
      </c>
      <c r="D12" s="100">
        <v>4</v>
      </c>
      <c r="E12" s="100">
        <v>5</v>
      </c>
      <c r="F12" s="100">
        <v>6</v>
      </c>
      <c r="G12" s="100">
        <v>7</v>
      </c>
      <c r="H12" s="99">
        <v>8</v>
      </c>
      <c r="I12" s="99">
        <v>9</v>
      </c>
      <c r="J12" s="99">
        <v>10</v>
      </c>
      <c r="K12" s="99">
        <v>11</v>
      </c>
      <c r="L12" s="99">
        <v>12</v>
      </c>
      <c r="M12" s="99">
        <v>13</v>
      </c>
      <c r="N12" s="99">
        <v>14</v>
      </c>
      <c r="O12" s="101">
        <v>15</v>
      </c>
      <c r="P12" s="99">
        <v>16</v>
      </c>
      <c r="Q12" s="99">
        <f>P12+1</f>
        <v>17</v>
      </c>
      <c r="R12" s="99">
        <f t="shared" ref="R12:AI12" si="0">Q12+1</f>
        <v>18</v>
      </c>
      <c r="S12" s="99">
        <f t="shared" si="0"/>
        <v>19</v>
      </c>
      <c r="T12" s="99">
        <f t="shared" si="0"/>
        <v>20</v>
      </c>
      <c r="U12" s="99">
        <f t="shared" si="0"/>
        <v>21</v>
      </c>
      <c r="V12" s="99">
        <f t="shared" si="0"/>
        <v>22</v>
      </c>
      <c r="W12" s="99">
        <f t="shared" si="0"/>
        <v>23</v>
      </c>
      <c r="X12" s="99">
        <f t="shared" si="0"/>
        <v>24</v>
      </c>
      <c r="Y12" s="99">
        <f t="shared" si="0"/>
        <v>25</v>
      </c>
      <c r="Z12" s="99">
        <f t="shared" si="0"/>
        <v>26</v>
      </c>
      <c r="AA12" s="99">
        <f t="shared" si="0"/>
        <v>27</v>
      </c>
      <c r="AB12" s="99">
        <f t="shared" si="0"/>
        <v>28</v>
      </c>
      <c r="AC12" s="99">
        <f t="shared" si="0"/>
        <v>29</v>
      </c>
      <c r="AD12" s="99">
        <f t="shared" si="0"/>
        <v>30</v>
      </c>
      <c r="AE12" s="99">
        <f t="shared" si="0"/>
        <v>31</v>
      </c>
      <c r="AF12" s="99">
        <f t="shared" si="0"/>
        <v>32</v>
      </c>
      <c r="AG12" s="99">
        <f t="shared" si="0"/>
        <v>33</v>
      </c>
      <c r="AH12" s="99">
        <f t="shared" si="0"/>
        <v>34</v>
      </c>
      <c r="AI12" s="99">
        <f t="shared" si="0"/>
        <v>35</v>
      </c>
    </row>
    <row r="13" spans="1:42" s="2" customFormat="1" ht="31.5" x14ac:dyDescent="0.2">
      <c r="A13" s="73" t="s">
        <v>26</v>
      </c>
      <c r="B13" s="90" t="s">
        <v>326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>
        <v>61.39</v>
      </c>
      <c r="P13" s="73"/>
      <c r="Q13" s="74"/>
      <c r="S13" s="73"/>
      <c r="T13" s="73"/>
      <c r="V13" s="73"/>
      <c r="W13" s="73"/>
      <c r="X13" s="73" t="s">
        <v>259</v>
      </c>
      <c r="Y13" s="73"/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5">
        <v>0</v>
      </c>
      <c r="AF13" s="76">
        <v>0</v>
      </c>
      <c r="AG13" s="76">
        <v>0</v>
      </c>
      <c r="AH13" s="76">
        <v>61.39</v>
      </c>
      <c r="AI13" s="75">
        <v>61.39</v>
      </c>
    </row>
    <row r="14" spans="1:42" s="37" customFormat="1" ht="21" x14ac:dyDescent="0.2">
      <c r="A14" s="73" t="s">
        <v>27</v>
      </c>
      <c r="B14" s="236" t="s">
        <v>301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>
        <v>49.938000000000002</v>
      </c>
      <c r="P14" s="73"/>
      <c r="Q14" s="74"/>
      <c r="R14" s="74"/>
      <c r="S14" s="74" t="s">
        <v>259</v>
      </c>
      <c r="T14" s="73"/>
      <c r="U14" s="73"/>
      <c r="V14" s="73"/>
      <c r="W14" s="73"/>
      <c r="X14" s="73"/>
      <c r="Y14" s="73"/>
      <c r="Z14" s="76">
        <v>0</v>
      </c>
      <c r="AA14" s="76">
        <v>0</v>
      </c>
      <c r="AB14" s="76">
        <v>0</v>
      </c>
      <c r="AC14" s="76">
        <v>49.9</v>
      </c>
      <c r="AD14" s="76">
        <v>49.94</v>
      </c>
      <c r="AE14" s="75">
        <v>0</v>
      </c>
      <c r="AF14" s="76">
        <v>0</v>
      </c>
      <c r="AG14" s="76">
        <v>0</v>
      </c>
      <c r="AH14" s="76">
        <v>0</v>
      </c>
      <c r="AI14" s="75">
        <v>49.94</v>
      </c>
    </row>
    <row r="15" spans="1:42" s="37" customFormat="1" ht="105" x14ac:dyDescent="0.2">
      <c r="A15" s="73" t="s">
        <v>28</v>
      </c>
      <c r="B15" s="90" t="s">
        <v>324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103">
        <v>40.17</v>
      </c>
      <c r="P15" s="73"/>
      <c r="Q15" s="74"/>
      <c r="R15" s="74"/>
      <c r="S15" s="73"/>
      <c r="T15" s="73"/>
      <c r="V15" s="73" t="s">
        <v>254</v>
      </c>
      <c r="W15" s="73"/>
      <c r="X15" s="73"/>
      <c r="Y15" s="73"/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5">
        <v>0</v>
      </c>
      <c r="AF15" s="76">
        <v>40.17</v>
      </c>
      <c r="AG15" s="76">
        <v>0</v>
      </c>
      <c r="AH15" s="76">
        <v>0</v>
      </c>
      <c r="AI15" s="75">
        <v>40.17</v>
      </c>
    </row>
    <row r="16" spans="1:42" s="37" customFormat="1" ht="63" x14ac:dyDescent="0.2">
      <c r="A16" s="73" t="s">
        <v>29</v>
      </c>
      <c r="B16" s="90" t="s">
        <v>325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103">
        <v>30.978999999999999</v>
      </c>
      <c r="P16" s="73"/>
      <c r="Q16" s="74"/>
      <c r="R16" s="74"/>
      <c r="S16" s="73"/>
      <c r="T16" s="73"/>
      <c r="U16" s="243"/>
      <c r="V16" s="73"/>
      <c r="W16" s="73" t="s">
        <v>259</v>
      </c>
      <c r="X16" s="73"/>
      <c r="Y16" s="73"/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5">
        <v>30.978999999999999</v>
      </c>
      <c r="AF16" s="76">
        <v>0</v>
      </c>
      <c r="AG16" s="76">
        <v>0</v>
      </c>
      <c r="AH16" s="76">
        <v>0</v>
      </c>
      <c r="AI16" s="75">
        <v>30.978999999999999</v>
      </c>
    </row>
  </sheetData>
  <mergeCells count="26">
    <mergeCell ref="AB6:AI6"/>
    <mergeCell ref="A8:A11"/>
    <mergeCell ref="B8:B11"/>
    <mergeCell ref="C8:H9"/>
    <mergeCell ref="I8:N9"/>
    <mergeCell ref="O8:O10"/>
    <mergeCell ref="C11:H11"/>
    <mergeCell ref="I11:N11"/>
    <mergeCell ref="P11:Y11"/>
    <mergeCell ref="Z11:AI11"/>
    <mergeCell ref="A1:AI1"/>
    <mergeCell ref="P8:AI8"/>
    <mergeCell ref="P9:T9"/>
    <mergeCell ref="U9:U10"/>
    <mergeCell ref="V9:V10"/>
    <mergeCell ref="W9:W10"/>
    <mergeCell ref="X9:X10"/>
    <mergeCell ref="Y9:Y10"/>
    <mergeCell ref="Z9:AD9"/>
    <mergeCell ref="AE9:AE10"/>
    <mergeCell ref="AF9:AF10"/>
    <mergeCell ref="AG9:AG10"/>
    <mergeCell ref="AH9:AH10"/>
    <mergeCell ref="AI9:AI10"/>
    <mergeCell ref="Z4:AI4"/>
    <mergeCell ref="AB5:AI5"/>
  </mergeCells>
  <pageMargins left="0.27559055118110237" right="0.23622047244094491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4"/>
  <sheetViews>
    <sheetView view="pageBreakPreview" topLeftCell="A19" zoomScaleNormal="100" zoomScaleSheetLayoutView="100" workbookViewId="0">
      <selection activeCell="S24" sqref="S24:S28"/>
    </sheetView>
  </sheetViews>
  <sheetFormatPr defaultColWidth="0.85546875" defaultRowHeight="11.25" x14ac:dyDescent="0.2"/>
  <cols>
    <col min="1" max="1" width="3.7109375" style="1" customWidth="1"/>
    <col min="2" max="2" width="10.85546875" style="1" customWidth="1"/>
    <col min="3" max="3" width="9.5703125" style="1" customWidth="1"/>
    <col min="4" max="4" width="9.42578125" style="1" customWidth="1"/>
    <col min="5" max="5" width="7.7109375" style="1" customWidth="1"/>
    <col min="6" max="6" width="7.85546875" style="1" customWidth="1"/>
    <col min="7" max="7" width="8.42578125" style="1" customWidth="1"/>
    <col min="8" max="8" width="6.140625" style="1" customWidth="1"/>
    <col min="9" max="9" width="7" style="1" customWidth="1"/>
    <col min="10" max="10" width="6.7109375" style="1" customWidth="1"/>
    <col min="11" max="12" width="7" style="1" customWidth="1"/>
    <col min="13" max="13" width="7.140625" style="1" customWidth="1"/>
    <col min="14" max="14" width="7" style="1" customWidth="1"/>
    <col min="15" max="15" width="10.5703125" style="1" customWidth="1"/>
    <col min="16" max="16" width="9.42578125" style="1" customWidth="1"/>
    <col min="17" max="17" width="8" style="1" customWidth="1"/>
    <col min="18" max="18" width="8.28515625" style="1" customWidth="1"/>
    <col min="19" max="19" width="7.7109375" style="1" customWidth="1"/>
    <col min="20" max="20" width="8" style="1" customWidth="1"/>
    <col min="21" max="21" width="8.7109375" style="1" customWidth="1"/>
    <col min="22" max="22" width="10.42578125" style="1" customWidth="1"/>
    <col min="23" max="23" width="13.85546875" style="1" customWidth="1"/>
    <col min="24" max="16384" width="0.85546875" style="1"/>
  </cols>
  <sheetData>
    <row r="1" spans="1:23" s="3" customFormat="1" ht="22.5" customHeight="1" x14ac:dyDescent="0.25">
      <c r="A1" s="277" t="s">
        <v>308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 ht="12.75" customHeight="1" x14ac:dyDescent="0.2"/>
    <row r="3" spans="1:23" x14ac:dyDescent="0.2">
      <c r="W3" s="46" t="s">
        <v>34</v>
      </c>
    </row>
    <row r="4" spans="1:23" ht="12.75" customHeight="1" x14ac:dyDescent="0.2">
      <c r="W4" s="46" t="s">
        <v>288</v>
      </c>
    </row>
    <row r="5" spans="1:23" x14ac:dyDescent="0.2">
      <c r="W5" s="46" t="s">
        <v>284</v>
      </c>
    </row>
    <row r="6" spans="1:23" x14ac:dyDescent="0.2">
      <c r="W6" s="46" t="s">
        <v>342</v>
      </c>
    </row>
    <row r="8" spans="1:23" s="2" customFormat="1" ht="32.25" customHeight="1" x14ac:dyDescent="0.2">
      <c r="A8" s="321" t="s">
        <v>71</v>
      </c>
      <c r="B8" s="321" t="s">
        <v>70</v>
      </c>
      <c r="C8" s="321" t="s">
        <v>69</v>
      </c>
      <c r="D8" s="321" t="s">
        <v>68</v>
      </c>
      <c r="E8" s="321" t="s">
        <v>67</v>
      </c>
      <c r="F8" s="321"/>
      <c r="G8" s="321"/>
      <c r="H8" s="321" t="s">
        <v>66</v>
      </c>
      <c r="I8" s="321" t="s">
        <v>65</v>
      </c>
      <c r="J8" s="321"/>
      <c r="K8" s="321" t="s">
        <v>64</v>
      </c>
      <c r="L8" s="321"/>
      <c r="M8" s="321"/>
      <c r="N8" s="321"/>
      <c r="O8" s="321" t="s">
        <v>309</v>
      </c>
      <c r="P8" s="321" t="s">
        <v>263</v>
      </c>
      <c r="Q8" s="321" t="s">
        <v>63</v>
      </c>
      <c r="R8" s="321"/>
      <c r="S8" s="321" t="s">
        <v>310</v>
      </c>
      <c r="T8" s="321"/>
      <c r="U8" s="321" t="s">
        <v>62</v>
      </c>
      <c r="V8" s="321"/>
      <c r="W8" s="321"/>
    </row>
    <row r="9" spans="1:23" s="2" customFormat="1" ht="21.75" customHeight="1" x14ac:dyDescent="0.2">
      <c r="A9" s="321"/>
      <c r="B9" s="321"/>
      <c r="C9" s="321"/>
      <c r="D9" s="321"/>
      <c r="E9" s="321" t="s">
        <v>61</v>
      </c>
      <c r="F9" s="321" t="s">
        <v>60</v>
      </c>
      <c r="G9" s="321" t="s">
        <v>261</v>
      </c>
      <c r="H9" s="321"/>
      <c r="I9" s="321" t="s">
        <v>59</v>
      </c>
      <c r="J9" s="321" t="s">
        <v>58</v>
      </c>
      <c r="K9" s="321" t="s">
        <v>57</v>
      </c>
      <c r="L9" s="321" t="s">
        <v>56</v>
      </c>
      <c r="M9" s="321" t="s">
        <v>55</v>
      </c>
      <c r="N9" s="321" t="s">
        <v>54</v>
      </c>
      <c r="O9" s="321"/>
      <c r="P9" s="321"/>
      <c r="Q9" s="321" t="s">
        <v>264</v>
      </c>
      <c r="R9" s="321" t="s">
        <v>53</v>
      </c>
      <c r="S9" s="321" t="s">
        <v>264</v>
      </c>
      <c r="T9" s="321" t="s">
        <v>53</v>
      </c>
      <c r="U9" s="321" t="s">
        <v>265</v>
      </c>
      <c r="V9" s="321"/>
      <c r="W9" s="321"/>
    </row>
    <row r="10" spans="1:23" s="2" customFormat="1" ht="84" customHeight="1" x14ac:dyDescent="0.2">
      <c r="A10" s="321"/>
      <c r="B10" s="321"/>
      <c r="C10" s="321"/>
      <c r="D10" s="321"/>
      <c r="E10" s="321"/>
      <c r="F10" s="321"/>
      <c r="G10" s="322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</row>
    <row r="11" spans="1:23" s="14" customFormat="1" ht="35.25" customHeight="1" x14ac:dyDescent="0.2">
      <c r="A11" s="305">
        <v>1</v>
      </c>
      <c r="B11" s="318" t="s">
        <v>268</v>
      </c>
      <c r="C11" s="318" t="s">
        <v>236</v>
      </c>
      <c r="D11" s="318" t="s">
        <v>237</v>
      </c>
      <c r="E11" s="305" t="s">
        <v>254</v>
      </c>
      <c r="F11" s="305"/>
      <c r="G11" s="305"/>
      <c r="H11" s="305"/>
      <c r="I11" s="305" t="s">
        <v>238</v>
      </c>
      <c r="J11" s="305" t="s">
        <v>238</v>
      </c>
      <c r="K11" s="305" t="s">
        <v>239</v>
      </c>
      <c r="L11" s="305" t="s">
        <v>239</v>
      </c>
      <c r="M11" s="305" t="s">
        <v>239</v>
      </c>
      <c r="N11" s="305" t="s">
        <v>239</v>
      </c>
      <c r="O11" s="305">
        <v>0</v>
      </c>
      <c r="P11" s="305">
        <v>0</v>
      </c>
      <c r="Q11" s="314">
        <v>46.42</v>
      </c>
      <c r="R11" s="305" t="s">
        <v>239</v>
      </c>
      <c r="S11" s="314">
        <v>33.409999999999997</v>
      </c>
      <c r="T11" s="305" t="s">
        <v>239</v>
      </c>
      <c r="U11" s="311" t="s">
        <v>271</v>
      </c>
      <c r="V11" s="312"/>
      <c r="W11" s="313"/>
    </row>
    <row r="12" spans="1:23" s="14" customFormat="1" ht="23.25" customHeight="1" x14ac:dyDescent="0.2">
      <c r="A12" s="306"/>
      <c r="B12" s="319"/>
      <c r="C12" s="319"/>
      <c r="D12" s="319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15"/>
      <c r="R12" s="306"/>
      <c r="S12" s="315"/>
      <c r="T12" s="306"/>
      <c r="U12" s="311" t="s">
        <v>276</v>
      </c>
      <c r="V12" s="312"/>
      <c r="W12" s="313"/>
    </row>
    <row r="13" spans="1:23" s="14" customFormat="1" ht="26.25" customHeight="1" x14ac:dyDescent="0.2">
      <c r="A13" s="306"/>
      <c r="B13" s="319"/>
      <c r="C13" s="319"/>
      <c r="D13" s="319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15"/>
      <c r="R13" s="306"/>
      <c r="S13" s="315"/>
      <c r="T13" s="306"/>
      <c r="U13" s="311" t="s">
        <v>272</v>
      </c>
      <c r="V13" s="312"/>
      <c r="W13" s="313"/>
    </row>
    <row r="14" spans="1:23" s="14" customFormat="1" ht="25.5" customHeight="1" x14ac:dyDescent="0.2">
      <c r="A14" s="306"/>
      <c r="B14" s="319"/>
      <c r="C14" s="319"/>
      <c r="D14" s="319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15"/>
      <c r="R14" s="306"/>
      <c r="S14" s="315"/>
      <c r="T14" s="306"/>
      <c r="U14" s="311" t="s">
        <v>273</v>
      </c>
      <c r="V14" s="312"/>
      <c r="W14" s="313"/>
    </row>
    <row r="15" spans="1:23" s="14" customFormat="1" ht="47.25" customHeight="1" x14ac:dyDescent="0.2">
      <c r="A15" s="307"/>
      <c r="B15" s="320"/>
      <c r="C15" s="320"/>
      <c r="D15" s="320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16"/>
      <c r="R15" s="307"/>
      <c r="S15" s="316"/>
      <c r="T15" s="307"/>
      <c r="U15" s="311" t="s">
        <v>274</v>
      </c>
      <c r="V15" s="312"/>
      <c r="W15" s="313"/>
    </row>
    <row r="16" spans="1:23" s="14" customFormat="1" ht="31.5" customHeight="1" x14ac:dyDescent="0.2">
      <c r="A16" s="305">
        <v>2</v>
      </c>
      <c r="B16" s="317" t="s">
        <v>326</v>
      </c>
      <c r="C16" s="318" t="s">
        <v>236</v>
      </c>
      <c r="D16" s="318" t="s">
        <v>237</v>
      </c>
      <c r="E16" s="305"/>
      <c r="F16" s="305"/>
      <c r="G16" s="305" t="s">
        <v>259</v>
      </c>
      <c r="H16" s="305"/>
      <c r="I16" s="308" t="s">
        <v>344</v>
      </c>
      <c r="J16" s="308" t="s">
        <v>345</v>
      </c>
      <c r="K16" s="305" t="s">
        <v>239</v>
      </c>
      <c r="L16" s="305" t="s">
        <v>239</v>
      </c>
      <c r="M16" s="305" t="s">
        <v>239</v>
      </c>
      <c r="N16" s="305" t="s">
        <v>239</v>
      </c>
      <c r="O16" s="305">
        <v>0</v>
      </c>
      <c r="P16" s="305">
        <v>0</v>
      </c>
      <c r="Q16" s="314">
        <v>106.22</v>
      </c>
      <c r="R16" s="305" t="s">
        <v>239</v>
      </c>
      <c r="S16" s="314">
        <f>Q16-26.01</f>
        <v>80.209999999999994</v>
      </c>
      <c r="T16" s="305" t="s">
        <v>239</v>
      </c>
      <c r="U16" s="311" t="s">
        <v>271</v>
      </c>
      <c r="V16" s="312"/>
      <c r="W16" s="313"/>
    </row>
    <row r="17" spans="1:23" s="14" customFormat="1" ht="23.25" customHeight="1" x14ac:dyDescent="0.2">
      <c r="A17" s="306"/>
      <c r="B17" s="317"/>
      <c r="C17" s="319"/>
      <c r="D17" s="319"/>
      <c r="E17" s="306"/>
      <c r="F17" s="306"/>
      <c r="G17" s="306"/>
      <c r="H17" s="306"/>
      <c r="I17" s="309"/>
      <c r="J17" s="309"/>
      <c r="K17" s="306"/>
      <c r="L17" s="306"/>
      <c r="M17" s="306"/>
      <c r="N17" s="306"/>
      <c r="O17" s="306"/>
      <c r="P17" s="306"/>
      <c r="Q17" s="315"/>
      <c r="R17" s="306"/>
      <c r="S17" s="315"/>
      <c r="T17" s="306"/>
      <c r="U17" s="311" t="s">
        <v>272</v>
      </c>
      <c r="V17" s="312"/>
      <c r="W17" s="313"/>
    </row>
    <row r="18" spans="1:23" s="14" customFormat="1" ht="45.75" customHeight="1" x14ac:dyDescent="0.2">
      <c r="A18" s="306"/>
      <c r="B18" s="317"/>
      <c r="C18" s="319"/>
      <c r="D18" s="319"/>
      <c r="E18" s="306"/>
      <c r="F18" s="306"/>
      <c r="G18" s="306"/>
      <c r="H18" s="306"/>
      <c r="I18" s="309"/>
      <c r="J18" s="309"/>
      <c r="K18" s="306"/>
      <c r="L18" s="306"/>
      <c r="M18" s="306"/>
      <c r="N18" s="306"/>
      <c r="O18" s="306"/>
      <c r="P18" s="306"/>
      <c r="Q18" s="315"/>
      <c r="R18" s="306"/>
      <c r="S18" s="315"/>
      <c r="T18" s="306"/>
      <c r="U18" s="311" t="s">
        <v>275</v>
      </c>
      <c r="V18" s="312"/>
      <c r="W18" s="313"/>
    </row>
    <row r="19" spans="1:23" s="14" customFormat="1" ht="28.5" customHeight="1" x14ac:dyDescent="0.2">
      <c r="A19" s="307"/>
      <c r="B19" s="317"/>
      <c r="C19" s="320"/>
      <c r="D19" s="320"/>
      <c r="E19" s="307"/>
      <c r="F19" s="307"/>
      <c r="G19" s="307"/>
      <c r="H19" s="307"/>
      <c r="I19" s="310"/>
      <c r="J19" s="310"/>
      <c r="K19" s="307"/>
      <c r="L19" s="307"/>
      <c r="M19" s="307"/>
      <c r="N19" s="307"/>
      <c r="O19" s="307"/>
      <c r="P19" s="307"/>
      <c r="Q19" s="316"/>
      <c r="R19" s="307"/>
      <c r="S19" s="316"/>
      <c r="T19" s="307"/>
      <c r="U19" s="311" t="s">
        <v>277</v>
      </c>
      <c r="V19" s="312"/>
      <c r="W19" s="313"/>
    </row>
    <row r="20" spans="1:23" s="14" customFormat="1" ht="33.75" customHeight="1" x14ac:dyDescent="0.2">
      <c r="A20" s="305">
        <v>3</v>
      </c>
      <c r="B20" s="318" t="s">
        <v>301</v>
      </c>
      <c r="C20" s="318" t="s">
        <v>236</v>
      </c>
      <c r="D20" s="318" t="s">
        <v>237</v>
      </c>
      <c r="E20" s="305"/>
      <c r="F20" s="305"/>
      <c r="G20" s="305" t="s">
        <v>259</v>
      </c>
      <c r="H20" s="305"/>
      <c r="I20" s="308" t="s">
        <v>287</v>
      </c>
      <c r="J20" s="308" t="s">
        <v>287</v>
      </c>
      <c r="K20" s="305" t="s">
        <v>239</v>
      </c>
      <c r="L20" s="305" t="s">
        <v>239</v>
      </c>
      <c r="M20" s="305" t="s">
        <v>239</v>
      </c>
      <c r="N20" s="305" t="s">
        <v>239</v>
      </c>
      <c r="O20" s="305">
        <v>0</v>
      </c>
      <c r="P20" s="305">
        <v>0</v>
      </c>
      <c r="Q20" s="314">
        <v>104.81</v>
      </c>
      <c r="R20" s="305" t="s">
        <v>239</v>
      </c>
      <c r="S20" s="314">
        <v>104.81</v>
      </c>
      <c r="T20" s="305"/>
      <c r="U20" s="311" t="s">
        <v>271</v>
      </c>
      <c r="V20" s="312"/>
      <c r="W20" s="313"/>
    </row>
    <row r="21" spans="1:23" s="14" customFormat="1" ht="28.5" customHeight="1" x14ac:dyDescent="0.2">
      <c r="A21" s="306"/>
      <c r="B21" s="319"/>
      <c r="C21" s="319"/>
      <c r="D21" s="319"/>
      <c r="E21" s="306"/>
      <c r="F21" s="306"/>
      <c r="G21" s="306"/>
      <c r="H21" s="306"/>
      <c r="I21" s="309"/>
      <c r="J21" s="309"/>
      <c r="K21" s="306"/>
      <c r="L21" s="306"/>
      <c r="M21" s="306"/>
      <c r="N21" s="306"/>
      <c r="O21" s="306"/>
      <c r="P21" s="306"/>
      <c r="Q21" s="315"/>
      <c r="R21" s="306"/>
      <c r="S21" s="315"/>
      <c r="T21" s="306"/>
      <c r="U21" s="311" t="s">
        <v>272</v>
      </c>
      <c r="V21" s="312"/>
      <c r="W21" s="313"/>
    </row>
    <row r="22" spans="1:23" s="14" customFormat="1" ht="46.5" customHeight="1" x14ac:dyDescent="0.2">
      <c r="A22" s="306"/>
      <c r="B22" s="319"/>
      <c r="C22" s="319"/>
      <c r="D22" s="319"/>
      <c r="E22" s="306"/>
      <c r="F22" s="306"/>
      <c r="G22" s="306"/>
      <c r="H22" s="306"/>
      <c r="I22" s="309"/>
      <c r="J22" s="309"/>
      <c r="K22" s="306"/>
      <c r="L22" s="306"/>
      <c r="M22" s="306"/>
      <c r="N22" s="306"/>
      <c r="O22" s="306"/>
      <c r="P22" s="306"/>
      <c r="Q22" s="315"/>
      <c r="R22" s="306"/>
      <c r="S22" s="315"/>
      <c r="T22" s="306"/>
      <c r="U22" s="311" t="s">
        <v>346</v>
      </c>
      <c r="V22" s="312"/>
      <c r="W22" s="313"/>
    </row>
    <row r="23" spans="1:23" ht="24" customHeight="1" x14ac:dyDescent="0.2">
      <c r="A23" s="307"/>
      <c r="B23" s="320"/>
      <c r="C23" s="320"/>
      <c r="D23" s="320"/>
      <c r="E23" s="307"/>
      <c r="F23" s="307"/>
      <c r="G23" s="307"/>
      <c r="H23" s="307"/>
      <c r="I23" s="310"/>
      <c r="J23" s="310"/>
      <c r="K23" s="307"/>
      <c r="L23" s="307"/>
      <c r="M23" s="307"/>
      <c r="N23" s="307"/>
      <c r="O23" s="307"/>
      <c r="P23" s="307"/>
      <c r="Q23" s="316"/>
      <c r="R23" s="307"/>
      <c r="S23" s="316"/>
      <c r="T23" s="307"/>
      <c r="U23" s="311" t="s">
        <v>312</v>
      </c>
      <c r="V23" s="312"/>
      <c r="W23" s="313"/>
    </row>
    <row r="24" spans="1:23" s="14" customFormat="1" ht="35.25" customHeight="1" x14ac:dyDescent="0.2">
      <c r="A24" s="305">
        <v>4</v>
      </c>
      <c r="B24" s="318" t="s">
        <v>324</v>
      </c>
      <c r="C24" s="318" t="s">
        <v>236</v>
      </c>
      <c r="D24" s="318" t="s">
        <v>237</v>
      </c>
      <c r="E24" s="305" t="s">
        <v>254</v>
      </c>
      <c r="F24" s="305"/>
      <c r="G24" s="305"/>
      <c r="H24" s="305"/>
      <c r="I24" s="305">
        <v>2017</v>
      </c>
      <c r="J24" s="305">
        <v>2017</v>
      </c>
      <c r="K24" s="305" t="s">
        <v>239</v>
      </c>
      <c r="L24" s="305" t="s">
        <v>239</v>
      </c>
      <c r="M24" s="305" t="s">
        <v>239</v>
      </c>
      <c r="N24" s="305" t="s">
        <v>239</v>
      </c>
      <c r="O24" s="305">
        <v>0</v>
      </c>
      <c r="P24" s="305">
        <v>0</v>
      </c>
      <c r="Q24" s="314">
        <v>75.260999999999996</v>
      </c>
      <c r="R24" s="305" t="s">
        <v>239</v>
      </c>
      <c r="S24" s="314">
        <v>75.260999999999996</v>
      </c>
      <c r="T24" s="305" t="s">
        <v>239</v>
      </c>
      <c r="U24" s="311" t="s">
        <v>271</v>
      </c>
      <c r="V24" s="312"/>
      <c r="W24" s="313"/>
    </row>
    <row r="25" spans="1:23" s="14" customFormat="1" ht="23.25" customHeight="1" x14ac:dyDescent="0.2">
      <c r="A25" s="306"/>
      <c r="B25" s="319"/>
      <c r="C25" s="319"/>
      <c r="D25" s="319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15"/>
      <c r="R25" s="306"/>
      <c r="S25" s="315"/>
      <c r="T25" s="306"/>
      <c r="U25" s="311" t="s">
        <v>276</v>
      </c>
      <c r="V25" s="312"/>
      <c r="W25" s="313"/>
    </row>
    <row r="26" spans="1:23" s="14" customFormat="1" ht="26.25" customHeight="1" x14ac:dyDescent="0.2">
      <c r="A26" s="306"/>
      <c r="B26" s="319"/>
      <c r="C26" s="319"/>
      <c r="D26" s="319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15"/>
      <c r="R26" s="306"/>
      <c r="S26" s="315"/>
      <c r="T26" s="306"/>
      <c r="U26" s="311" t="s">
        <v>272</v>
      </c>
      <c r="V26" s="312"/>
      <c r="W26" s="313"/>
    </row>
    <row r="27" spans="1:23" s="14" customFormat="1" ht="25.5" customHeight="1" x14ac:dyDescent="0.2">
      <c r="A27" s="306"/>
      <c r="B27" s="319"/>
      <c r="C27" s="319"/>
      <c r="D27" s="319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15"/>
      <c r="R27" s="306"/>
      <c r="S27" s="315"/>
      <c r="T27" s="306"/>
      <c r="U27" s="311" t="s">
        <v>273</v>
      </c>
      <c r="V27" s="312"/>
      <c r="W27" s="313"/>
    </row>
    <row r="28" spans="1:23" s="14" customFormat="1" ht="47.25" customHeight="1" x14ac:dyDescent="0.2">
      <c r="A28" s="307"/>
      <c r="B28" s="320"/>
      <c r="C28" s="320"/>
      <c r="D28" s="320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16"/>
      <c r="R28" s="307"/>
      <c r="S28" s="316"/>
      <c r="T28" s="307"/>
      <c r="U28" s="311" t="s">
        <v>330</v>
      </c>
      <c r="V28" s="312"/>
      <c r="W28" s="313"/>
    </row>
    <row r="29" spans="1:23" s="14" customFormat="1" ht="35.25" customHeight="1" x14ac:dyDescent="0.2">
      <c r="A29" s="323">
        <v>5</v>
      </c>
      <c r="B29" s="317" t="s">
        <v>325</v>
      </c>
      <c r="C29" s="317" t="s">
        <v>236</v>
      </c>
      <c r="D29" s="317" t="s">
        <v>237</v>
      </c>
      <c r="E29" s="323"/>
      <c r="F29" s="323"/>
      <c r="G29" s="323" t="s">
        <v>259</v>
      </c>
      <c r="H29" s="323"/>
      <c r="I29" s="323">
        <v>2017</v>
      </c>
      <c r="J29" s="323">
        <v>2018</v>
      </c>
      <c r="K29" s="323" t="s">
        <v>239</v>
      </c>
      <c r="L29" s="323" t="s">
        <v>239</v>
      </c>
      <c r="M29" s="323" t="s">
        <v>239</v>
      </c>
      <c r="N29" s="323" t="s">
        <v>239</v>
      </c>
      <c r="O29" s="323">
        <v>0</v>
      </c>
      <c r="P29" s="323">
        <v>0</v>
      </c>
      <c r="Q29" s="324">
        <v>58.04</v>
      </c>
      <c r="R29" s="323" t="s">
        <v>239</v>
      </c>
      <c r="S29" s="324">
        <v>58.04</v>
      </c>
      <c r="T29" s="323" t="s">
        <v>239</v>
      </c>
      <c r="U29" s="317" t="s">
        <v>271</v>
      </c>
      <c r="V29" s="317"/>
      <c r="W29" s="317"/>
    </row>
    <row r="30" spans="1:23" s="14" customFormat="1" ht="23.25" customHeight="1" x14ac:dyDescent="0.2">
      <c r="A30" s="323"/>
      <c r="B30" s="317"/>
      <c r="C30" s="317"/>
      <c r="D30" s="317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4"/>
      <c r="R30" s="323"/>
      <c r="S30" s="324"/>
      <c r="T30" s="323"/>
      <c r="U30" s="317" t="s">
        <v>332</v>
      </c>
      <c r="V30" s="317"/>
      <c r="W30" s="317"/>
    </row>
    <row r="31" spans="1:23" s="14" customFormat="1" ht="26.25" customHeight="1" x14ac:dyDescent="0.2">
      <c r="A31" s="323"/>
      <c r="B31" s="317"/>
      <c r="C31" s="317"/>
      <c r="D31" s="317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4"/>
      <c r="R31" s="323"/>
      <c r="S31" s="324"/>
      <c r="T31" s="323"/>
      <c r="U31" s="317" t="s">
        <v>272</v>
      </c>
      <c r="V31" s="317"/>
      <c r="W31" s="317"/>
    </row>
    <row r="32" spans="1:23" s="14" customFormat="1" ht="25.5" customHeight="1" x14ac:dyDescent="0.2">
      <c r="A32" s="323"/>
      <c r="B32" s="317"/>
      <c r="C32" s="317"/>
      <c r="D32" s="317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4"/>
      <c r="R32" s="323"/>
      <c r="S32" s="324"/>
      <c r="T32" s="323"/>
      <c r="U32" s="317" t="s">
        <v>331</v>
      </c>
      <c r="V32" s="317"/>
      <c r="W32" s="317"/>
    </row>
    <row r="33" spans="1:23" x14ac:dyDescent="0.2">
      <c r="A33" s="77"/>
      <c r="B33" s="78"/>
      <c r="C33" s="78"/>
      <c r="D33" s="78"/>
      <c r="E33" s="77"/>
      <c r="F33" s="77"/>
      <c r="G33" s="77"/>
      <c r="H33" s="77"/>
      <c r="I33" s="79"/>
      <c r="J33" s="79"/>
      <c r="K33" s="77"/>
      <c r="L33" s="77"/>
      <c r="M33" s="77"/>
      <c r="N33" s="77"/>
      <c r="O33" s="77"/>
      <c r="P33" s="77"/>
      <c r="Q33" s="80"/>
      <c r="R33" s="77"/>
      <c r="S33" s="80"/>
      <c r="T33" s="77"/>
      <c r="U33" s="78"/>
      <c r="V33" s="78"/>
      <c r="W33" s="78"/>
    </row>
    <row r="34" spans="1:23" ht="11.25" customHeight="1" x14ac:dyDescent="0.2">
      <c r="A34" s="10" t="s">
        <v>311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</sheetData>
  <mergeCells count="150">
    <mergeCell ref="R24:R28"/>
    <mergeCell ref="U24:W24"/>
    <mergeCell ref="U25:W25"/>
    <mergeCell ref="U26:W26"/>
    <mergeCell ref="U27:W27"/>
    <mergeCell ref="U28:W28"/>
    <mergeCell ref="R29:R32"/>
    <mergeCell ref="S29:S32"/>
    <mergeCell ref="T29:T32"/>
    <mergeCell ref="U29:W29"/>
    <mergeCell ref="U30:W30"/>
    <mergeCell ref="U31:W31"/>
    <mergeCell ref="U32:W32"/>
    <mergeCell ref="S24:S28"/>
    <mergeCell ref="T24:T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29:J32"/>
    <mergeCell ref="K29:K32"/>
    <mergeCell ref="L29:L32"/>
    <mergeCell ref="M29:M32"/>
    <mergeCell ref="N29:N32"/>
    <mergeCell ref="O29:O32"/>
    <mergeCell ref="P29:P32"/>
    <mergeCell ref="Q29:Q32"/>
    <mergeCell ref="J24:J28"/>
    <mergeCell ref="K24:K28"/>
    <mergeCell ref="L24:L28"/>
    <mergeCell ref="M24:M28"/>
    <mergeCell ref="N24:N28"/>
    <mergeCell ref="O24:O28"/>
    <mergeCell ref="P24:P28"/>
    <mergeCell ref="Q24:Q28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Q8:R8"/>
    <mergeCell ref="Q9:Q10"/>
    <mergeCell ref="R9:R10"/>
    <mergeCell ref="A1:W1"/>
    <mergeCell ref="K8:N8"/>
    <mergeCell ref="H8:H10"/>
    <mergeCell ref="I8:J8"/>
    <mergeCell ref="I9:I10"/>
    <mergeCell ref="J9:J10"/>
    <mergeCell ref="E8:G8"/>
    <mergeCell ref="E9:E10"/>
    <mergeCell ref="F9:F10"/>
    <mergeCell ref="G9:G10"/>
    <mergeCell ref="A8:A10"/>
    <mergeCell ref="B8:B10"/>
    <mergeCell ref="C8:C10"/>
    <mergeCell ref="D8:D10"/>
    <mergeCell ref="U8:W8"/>
    <mergeCell ref="U9:W10"/>
    <mergeCell ref="O8:O10"/>
    <mergeCell ref="K9:K10"/>
    <mergeCell ref="L9:L10"/>
    <mergeCell ref="M9:M10"/>
    <mergeCell ref="A11:A15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  <mergeCell ref="K11:K15"/>
    <mergeCell ref="L11:L15"/>
    <mergeCell ref="M11:M15"/>
    <mergeCell ref="N11:N15"/>
    <mergeCell ref="O11:O15"/>
    <mergeCell ref="N9:N10"/>
    <mergeCell ref="R11:R15"/>
    <mergeCell ref="S11:S15"/>
    <mergeCell ref="T11:T15"/>
    <mergeCell ref="U16:W16"/>
    <mergeCell ref="U17:W17"/>
    <mergeCell ref="T16:T19"/>
    <mergeCell ref="U12:W12"/>
    <mergeCell ref="U13:W13"/>
    <mergeCell ref="U14:W14"/>
    <mergeCell ref="U15:W15"/>
    <mergeCell ref="U18:W18"/>
    <mergeCell ref="U19:W19"/>
    <mergeCell ref="U11:W11"/>
    <mergeCell ref="R16:R19"/>
    <mergeCell ref="S16:S19"/>
    <mergeCell ref="P11:P15"/>
    <mergeCell ref="Q11:Q15"/>
    <mergeCell ref="P8:P10"/>
    <mergeCell ref="S8:T8"/>
    <mergeCell ref="S9:S10"/>
    <mergeCell ref="T9:T10"/>
    <mergeCell ref="A20:A23"/>
    <mergeCell ref="B20:B23"/>
    <mergeCell ref="C20:C23"/>
    <mergeCell ref="D20:D23"/>
    <mergeCell ref="E20:E23"/>
    <mergeCell ref="P16:P19"/>
    <mergeCell ref="Q16:Q19"/>
    <mergeCell ref="K16:K19"/>
    <mergeCell ref="L16:L19"/>
    <mergeCell ref="M16:M19"/>
    <mergeCell ref="N16:N19"/>
    <mergeCell ref="O16:O19"/>
    <mergeCell ref="F16:F19"/>
    <mergeCell ref="G16:G19"/>
    <mergeCell ref="H16:H19"/>
    <mergeCell ref="I16:I19"/>
    <mergeCell ref="J16:J19"/>
    <mergeCell ref="A16:A19"/>
    <mergeCell ref="B16:B19"/>
    <mergeCell ref="C16:C19"/>
    <mergeCell ref="D16:D19"/>
    <mergeCell ref="E16:E19"/>
    <mergeCell ref="K20:K23"/>
    <mergeCell ref="L20:L23"/>
    <mergeCell ref="M20:M23"/>
    <mergeCell ref="N20:N23"/>
    <mergeCell ref="O20:O23"/>
    <mergeCell ref="F20:F23"/>
    <mergeCell ref="G20:G23"/>
    <mergeCell ref="H20:H23"/>
    <mergeCell ref="I20:I23"/>
    <mergeCell ref="J20:J23"/>
    <mergeCell ref="U20:W20"/>
    <mergeCell ref="U21:W21"/>
    <mergeCell ref="U22:W22"/>
    <mergeCell ref="U23:W23"/>
    <mergeCell ref="P20:P23"/>
    <mergeCell ref="Q20:Q23"/>
    <mergeCell ref="R20:R23"/>
    <mergeCell ref="S20:S23"/>
    <mergeCell ref="T20:T23"/>
  </mergeCells>
  <pageMargins left="0.39370078740157483" right="0.31496062992125984" top="0.78740157480314965" bottom="0.39370078740157483" header="0.19685039370078741" footer="0.19685039370078741"/>
  <pageSetup paperSize="8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3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view="pageBreakPreview" workbookViewId="0">
      <selection activeCell="Y27" sqref="Y27"/>
    </sheetView>
  </sheetViews>
  <sheetFormatPr defaultColWidth="0.85546875" defaultRowHeight="11.25" x14ac:dyDescent="0.2"/>
  <cols>
    <col min="1" max="1" width="4.42578125" style="1" customWidth="1"/>
    <col min="2" max="2" width="23.28515625" style="1" customWidth="1"/>
    <col min="3" max="4" width="8.5703125" style="1" customWidth="1"/>
    <col min="5" max="5" width="12.140625" style="1" customWidth="1"/>
    <col min="6" max="6" width="35.85546875" style="1" customWidth="1"/>
    <col min="7" max="16384" width="0.85546875" style="1"/>
  </cols>
  <sheetData>
    <row r="1" spans="1:6" s="3" customFormat="1" ht="18.75" customHeight="1" x14ac:dyDescent="0.25">
      <c r="A1" s="326" t="s">
        <v>289</v>
      </c>
      <c r="B1" s="326"/>
      <c r="C1" s="326"/>
      <c r="D1" s="326"/>
      <c r="E1" s="326"/>
      <c r="F1" s="326"/>
    </row>
    <row r="2" spans="1:6" s="3" customFormat="1" ht="11.25" customHeight="1" x14ac:dyDescent="0.25">
      <c r="A2" s="104"/>
      <c r="B2" s="105"/>
      <c r="C2" s="105"/>
      <c r="D2" s="105"/>
      <c r="E2" s="105"/>
      <c r="F2" s="105"/>
    </row>
    <row r="3" spans="1:6" ht="11.25" customHeight="1" x14ac:dyDescent="0.2">
      <c r="A3" s="10"/>
      <c r="B3" s="10"/>
      <c r="C3" s="10"/>
      <c r="D3" s="10"/>
      <c r="E3" s="10"/>
      <c r="F3" s="92" t="s">
        <v>34</v>
      </c>
    </row>
    <row r="4" spans="1:6" ht="12.75" customHeight="1" x14ac:dyDescent="0.2">
      <c r="A4" s="10"/>
      <c r="B4" s="10"/>
      <c r="C4" s="10"/>
      <c r="D4" s="10"/>
      <c r="E4" s="10"/>
      <c r="F4" s="92" t="s">
        <v>321</v>
      </c>
    </row>
    <row r="5" spans="1:6" ht="12" customHeight="1" x14ac:dyDescent="0.2">
      <c r="A5" s="10"/>
      <c r="B5" s="10"/>
      <c r="C5" s="10"/>
      <c r="D5" s="10"/>
      <c r="E5" s="10"/>
      <c r="F5" s="92" t="s">
        <v>284</v>
      </c>
    </row>
    <row r="6" spans="1:6" s="4" customFormat="1" ht="12.75" x14ac:dyDescent="0.2">
      <c r="A6" s="36"/>
      <c r="B6" s="36"/>
      <c r="C6" s="36"/>
      <c r="D6" s="36"/>
      <c r="E6" s="36"/>
      <c r="F6" s="106" t="s">
        <v>342</v>
      </c>
    </row>
    <row r="7" spans="1:6" x14ac:dyDescent="0.2">
      <c r="A7" s="10"/>
      <c r="B7" s="10"/>
      <c r="C7" s="10"/>
      <c r="D7" s="10"/>
      <c r="E7" s="10"/>
      <c r="F7" s="10"/>
    </row>
    <row r="8" spans="1:6" s="4" customFormat="1" ht="12.75" x14ac:dyDescent="0.2">
      <c r="A8" s="107" t="s">
        <v>292</v>
      </c>
      <c r="B8" s="108"/>
      <c r="C8" s="36"/>
      <c r="D8" s="36"/>
      <c r="E8" s="36"/>
      <c r="F8" s="36"/>
    </row>
    <row r="9" spans="1:6" ht="26.25" customHeight="1" x14ac:dyDescent="0.2">
      <c r="A9" s="332" t="s">
        <v>336</v>
      </c>
      <c r="B9" s="332"/>
      <c r="C9" s="332"/>
      <c r="D9" s="332"/>
      <c r="E9" s="332"/>
      <c r="F9" s="332"/>
    </row>
    <row r="10" spans="1:6" s="4" customFormat="1" ht="12.75" x14ac:dyDescent="0.2">
      <c r="A10" s="36"/>
      <c r="B10" s="36"/>
      <c r="C10" s="36"/>
      <c r="D10" s="36"/>
      <c r="E10" s="36"/>
      <c r="F10" s="36"/>
    </row>
    <row r="11" spans="1:6" ht="12" thickBot="1" x14ac:dyDescent="0.25">
      <c r="A11" s="10"/>
      <c r="B11" s="10"/>
      <c r="C11" s="10"/>
      <c r="D11" s="10"/>
      <c r="E11" s="10"/>
      <c r="F11" s="10"/>
    </row>
    <row r="12" spans="1:6" s="15" customFormat="1" ht="27" customHeight="1" x14ac:dyDescent="0.15">
      <c r="A12" s="330" t="s">
        <v>83</v>
      </c>
      <c r="B12" s="328" t="s">
        <v>82</v>
      </c>
      <c r="C12" s="327" t="s">
        <v>81</v>
      </c>
      <c r="D12" s="327"/>
      <c r="E12" s="328" t="s">
        <v>80</v>
      </c>
      <c r="F12" s="341" t="s">
        <v>79</v>
      </c>
    </row>
    <row r="13" spans="1:6" s="15" customFormat="1" ht="27" customHeight="1" x14ac:dyDescent="0.15">
      <c r="A13" s="331"/>
      <c r="B13" s="329"/>
      <c r="C13" s="244" t="s">
        <v>78</v>
      </c>
      <c r="D13" s="244" t="s">
        <v>77</v>
      </c>
      <c r="E13" s="329"/>
      <c r="F13" s="342"/>
    </row>
    <row r="14" spans="1:6" s="15" customFormat="1" ht="10.5" x14ac:dyDescent="0.15">
      <c r="A14" s="109">
        <v>1</v>
      </c>
      <c r="B14" s="110">
        <v>2</v>
      </c>
      <c r="C14" s="110">
        <v>3</v>
      </c>
      <c r="D14" s="110">
        <v>4</v>
      </c>
      <c r="E14" s="110">
        <v>5</v>
      </c>
      <c r="F14" s="343">
        <v>6</v>
      </c>
    </row>
    <row r="15" spans="1:6" ht="45" x14ac:dyDescent="0.2">
      <c r="A15" s="111">
        <v>1</v>
      </c>
      <c r="B15" s="112" t="s">
        <v>290</v>
      </c>
      <c r="C15" s="113" t="s">
        <v>291</v>
      </c>
      <c r="D15" s="113" t="s">
        <v>295</v>
      </c>
      <c r="E15" s="114">
        <v>100</v>
      </c>
      <c r="F15" s="344"/>
    </row>
    <row r="16" spans="1:6" x14ac:dyDescent="0.2">
      <c r="A16" s="111">
        <v>2</v>
      </c>
      <c r="B16" s="112" t="s">
        <v>244</v>
      </c>
      <c r="C16" s="113" t="s">
        <v>296</v>
      </c>
      <c r="D16" s="113" t="s">
        <v>245</v>
      </c>
      <c r="E16" s="114">
        <v>100</v>
      </c>
      <c r="F16" s="344"/>
    </row>
    <row r="17" spans="1:6" ht="34.5" thickBot="1" x14ac:dyDescent="0.25">
      <c r="A17" s="115">
        <v>3</v>
      </c>
      <c r="B17" s="116" t="s">
        <v>246</v>
      </c>
      <c r="C17" s="117" t="s">
        <v>245</v>
      </c>
      <c r="D17" s="117" t="s">
        <v>299</v>
      </c>
      <c r="E17" s="345">
        <v>100</v>
      </c>
      <c r="F17" s="346"/>
    </row>
    <row r="18" spans="1:6" x14ac:dyDescent="0.2">
      <c r="A18" s="10"/>
      <c r="B18" s="10"/>
      <c r="C18" s="10"/>
      <c r="D18" s="10"/>
      <c r="E18" s="10"/>
      <c r="F18" s="10"/>
    </row>
    <row r="19" spans="1:6" x14ac:dyDescent="0.2">
      <c r="B19" s="325"/>
      <c r="C19" s="325"/>
      <c r="D19" s="325"/>
      <c r="E19" s="325"/>
      <c r="F19" s="325"/>
    </row>
  </sheetData>
  <mergeCells count="8">
    <mergeCell ref="B19:F19"/>
    <mergeCell ref="A1:F1"/>
    <mergeCell ref="C12:D12"/>
    <mergeCell ref="E12:E13"/>
    <mergeCell ref="A12:A13"/>
    <mergeCell ref="B12:B13"/>
    <mergeCell ref="F12:F13"/>
    <mergeCell ref="A9:F9"/>
  </mergeCells>
  <pageMargins left="0.78740157480314965" right="0.35433070866141736" top="0.59055118110236227" bottom="0.39370078740157483" header="0.19685039370078741" footer="0.19685039370078741"/>
  <pageSetup paperSize="9" scale="9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view="pageBreakPreview" workbookViewId="0">
      <selection activeCell="A12" sqref="A12:F17"/>
    </sheetView>
  </sheetViews>
  <sheetFormatPr defaultColWidth="0.85546875" defaultRowHeight="11.25" x14ac:dyDescent="0.2"/>
  <cols>
    <col min="1" max="1" width="4.42578125" style="1" customWidth="1"/>
    <col min="2" max="2" width="23.28515625" style="1" customWidth="1"/>
    <col min="3" max="4" width="8.5703125" style="1" customWidth="1"/>
    <col min="5" max="5" width="12.140625" style="1" customWidth="1"/>
    <col min="6" max="6" width="35.85546875" style="1" customWidth="1"/>
    <col min="7" max="20" width="8.7109375" style="1" customWidth="1"/>
    <col min="21" max="16384" width="0.85546875" style="1"/>
  </cols>
  <sheetData>
    <row r="1" spans="1:6" s="3" customFormat="1" ht="18.75" customHeight="1" x14ac:dyDescent="0.25">
      <c r="A1" s="277" t="s">
        <v>293</v>
      </c>
      <c r="B1" s="277"/>
      <c r="C1" s="277"/>
      <c r="D1" s="277"/>
      <c r="E1" s="277"/>
      <c r="F1" s="277"/>
    </row>
    <row r="2" spans="1:6" s="3" customFormat="1" ht="12.75" customHeight="1" x14ac:dyDescent="0.25">
      <c r="A2" s="41"/>
      <c r="B2" s="45"/>
      <c r="C2" s="45"/>
      <c r="D2" s="45"/>
      <c r="E2" s="45"/>
      <c r="F2" s="45"/>
    </row>
    <row r="3" spans="1:6" ht="11.25" customHeight="1" x14ac:dyDescent="0.2">
      <c r="F3" s="40" t="s">
        <v>34</v>
      </c>
    </row>
    <row r="4" spans="1:6" ht="12.75" customHeight="1" x14ac:dyDescent="0.2">
      <c r="F4" s="40" t="s">
        <v>288</v>
      </c>
    </row>
    <row r="5" spans="1:6" ht="12" customHeight="1" x14ac:dyDescent="0.2">
      <c r="F5" s="40" t="s">
        <v>284</v>
      </c>
    </row>
    <row r="6" spans="1:6" s="4" customFormat="1" ht="12.75" x14ac:dyDescent="0.2">
      <c r="F6" s="29" t="s">
        <v>342</v>
      </c>
    </row>
    <row r="8" spans="1:6" s="4" customFormat="1" ht="12.75" x14ac:dyDescent="0.2">
      <c r="A8" s="63" t="s">
        <v>292</v>
      </c>
      <c r="B8" s="17"/>
    </row>
    <row r="9" spans="1:6" ht="12.75" customHeight="1" x14ac:dyDescent="0.2">
      <c r="A9" s="333" t="s">
        <v>326</v>
      </c>
      <c r="B9" s="333"/>
      <c r="C9" s="333"/>
    </row>
    <row r="10" spans="1:6" s="4" customFormat="1" ht="12.75" x14ac:dyDescent="0.2"/>
    <row r="11" spans="1:6" ht="12" thickBot="1" x14ac:dyDescent="0.25"/>
    <row r="12" spans="1:6" s="15" customFormat="1" ht="27" customHeight="1" x14ac:dyDescent="0.15">
      <c r="A12" s="330" t="s">
        <v>83</v>
      </c>
      <c r="B12" s="328" t="s">
        <v>82</v>
      </c>
      <c r="C12" s="327" t="s">
        <v>81</v>
      </c>
      <c r="D12" s="327"/>
      <c r="E12" s="334" t="s">
        <v>80</v>
      </c>
      <c r="F12" s="347" t="s">
        <v>79</v>
      </c>
    </row>
    <row r="13" spans="1:6" s="15" customFormat="1" ht="27" customHeight="1" x14ac:dyDescent="0.15">
      <c r="A13" s="331"/>
      <c r="B13" s="329"/>
      <c r="C13" s="244" t="s">
        <v>78</v>
      </c>
      <c r="D13" s="244" t="s">
        <v>77</v>
      </c>
      <c r="E13" s="335"/>
      <c r="F13" s="348"/>
    </row>
    <row r="14" spans="1:6" s="15" customFormat="1" ht="10.5" x14ac:dyDescent="0.15">
      <c r="A14" s="109">
        <v>1</v>
      </c>
      <c r="B14" s="110">
        <v>2</v>
      </c>
      <c r="C14" s="110">
        <v>3</v>
      </c>
      <c r="D14" s="110">
        <v>4</v>
      </c>
      <c r="E14" s="31">
        <v>5</v>
      </c>
      <c r="F14" s="349">
        <v>6</v>
      </c>
    </row>
    <row r="15" spans="1:6" ht="58.5" customHeight="1" x14ac:dyDescent="0.2">
      <c r="A15" s="111">
        <v>1</v>
      </c>
      <c r="B15" s="112" t="s">
        <v>294</v>
      </c>
      <c r="C15" s="113" t="s">
        <v>338</v>
      </c>
      <c r="D15" s="113" t="s">
        <v>347</v>
      </c>
      <c r="E15" s="28">
        <v>100</v>
      </c>
      <c r="F15" s="350"/>
    </row>
    <row r="16" spans="1:6" ht="33.75" x14ac:dyDescent="0.2">
      <c r="A16" s="111">
        <v>2</v>
      </c>
      <c r="B16" s="112" t="s">
        <v>348</v>
      </c>
      <c r="C16" s="113" t="s">
        <v>349</v>
      </c>
      <c r="D16" s="113" t="s">
        <v>350</v>
      </c>
      <c r="E16" s="28">
        <v>100</v>
      </c>
      <c r="F16" s="350"/>
    </row>
    <row r="17" spans="1:6" ht="23.25" thickBot="1" x14ac:dyDescent="0.25">
      <c r="A17" s="115">
        <v>3</v>
      </c>
      <c r="B17" s="116" t="s">
        <v>252</v>
      </c>
      <c r="C17" s="117" t="s">
        <v>351</v>
      </c>
      <c r="D17" s="117" t="s">
        <v>352</v>
      </c>
      <c r="E17" s="32">
        <v>100</v>
      </c>
      <c r="F17" s="351"/>
    </row>
    <row r="19" spans="1:6" x14ac:dyDescent="0.2">
      <c r="B19" s="325"/>
      <c r="C19" s="325"/>
      <c r="D19" s="325"/>
      <c r="E19" s="325"/>
      <c r="F19" s="325"/>
    </row>
  </sheetData>
  <mergeCells count="8">
    <mergeCell ref="B19:F19"/>
    <mergeCell ref="A9:C9"/>
    <mergeCell ref="A1:F1"/>
    <mergeCell ref="A12:A13"/>
    <mergeCell ref="B12:B13"/>
    <mergeCell ref="C12:D12"/>
    <mergeCell ref="E12:E13"/>
    <mergeCell ref="F12:F13"/>
  </mergeCells>
  <pageMargins left="0.78740157480314965" right="0.35433070866141736" top="0.59055118110236227" bottom="0.39370078740157483" header="0.19685039370078741" footer="0.19685039370078741"/>
  <pageSetup paperSize="9" scale="9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view="pageBreakPreview" workbookViewId="0">
      <selection activeCell="F23" sqref="F23"/>
    </sheetView>
  </sheetViews>
  <sheetFormatPr defaultColWidth="0.85546875" defaultRowHeight="11.25" x14ac:dyDescent="0.2"/>
  <cols>
    <col min="1" max="1" width="4.42578125" style="1" customWidth="1"/>
    <col min="2" max="2" width="23.28515625" style="1" customWidth="1"/>
    <col min="3" max="4" width="8.5703125" style="1" customWidth="1"/>
    <col min="5" max="5" width="12.140625" style="1" customWidth="1"/>
    <col min="6" max="6" width="35.85546875" style="1" customWidth="1"/>
    <col min="7" max="20" width="8.7109375" style="1" customWidth="1"/>
    <col min="21" max="16384" width="0.85546875" style="1"/>
  </cols>
  <sheetData>
    <row r="1" spans="1:6" s="3" customFormat="1" ht="18.75" customHeight="1" x14ac:dyDescent="0.25">
      <c r="A1" s="277" t="s">
        <v>313</v>
      </c>
      <c r="B1" s="277"/>
      <c r="C1" s="277"/>
      <c r="D1" s="277"/>
      <c r="E1" s="277"/>
      <c r="F1" s="277"/>
    </row>
    <row r="2" spans="1:6" s="3" customFormat="1" ht="12.75" customHeight="1" x14ac:dyDescent="0.25">
      <c r="A2" s="66"/>
      <c r="B2" s="45"/>
      <c r="C2" s="45"/>
      <c r="D2" s="45"/>
      <c r="E2" s="45"/>
      <c r="F2" s="45"/>
    </row>
    <row r="3" spans="1:6" ht="11.25" customHeight="1" x14ac:dyDescent="0.2">
      <c r="F3" s="56" t="s">
        <v>34</v>
      </c>
    </row>
    <row r="4" spans="1:6" ht="12.75" customHeight="1" x14ac:dyDescent="0.2">
      <c r="F4" s="56" t="s">
        <v>288</v>
      </c>
    </row>
    <row r="5" spans="1:6" ht="12" customHeight="1" x14ac:dyDescent="0.2">
      <c r="F5" s="56" t="s">
        <v>284</v>
      </c>
    </row>
    <row r="6" spans="1:6" s="4" customFormat="1" ht="12.75" x14ac:dyDescent="0.2">
      <c r="F6" s="29" t="s">
        <v>342</v>
      </c>
    </row>
    <row r="8" spans="1:6" s="4" customFormat="1" ht="12.75" x14ac:dyDescent="0.2">
      <c r="A8" s="63" t="s">
        <v>292</v>
      </c>
      <c r="B8" s="17"/>
    </row>
    <row r="9" spans="1:6" ht="12.75" x14ac:dyDescent="0.2">
      <c r="A9" s="333" t="s">
        <v>314</v>
      </c>
      <c r="B9" s="333"/>
      <c r="C9" s="333"/>
    </row>
    <row r="10" spans="1:6" s="4" customFormat="1" ht="12.75" x14ac:dyDescent="0.2"/>
    <row r="11" spans="1:6" ht="12" thickBot="1" x14ac:dyDescent="0.25"/>
    <row r="12" spans="1:6" s="15" customFormat="1" ht="27" customHeight="1" x14ac:dyDescent="0.15">
      <c r="A12" s="336" t="s">
        <v>83</v>
      </c>
      <c r="B12" s="334" t="s">
        <v>82</v>
      </c>
      <c r="C12" s="338" t="s">
        <v>81</v>
      </c>
      <c r="D12" s="338"/>
      <c r="E12" s="334" t="s">
        <v>80</v>
      </c>
      <c r="F12" s="347" t="s">
        <v>79</v>
      </c>
    </row>
    <row r="13" spans="1:6" s="15" customFormat="1" ht="27" customHeight="1" x14ac:dyDescent="0.15">
      <c r="A13" s="337"/>
      <c r="B13" s="335"/>
      <c r="C13" s="65" t="s">
        <v>78</v>
      </c>
      <c r="D13" s="65" t="s">
        <v>77</v>
      </c>
      <c r="E13" s="335"/>
      <c r="F13" s="348"/>
    </row>
    <row r="14" spans="1:6" s="15" customFormat="1" ht="10.5" x14ac:dyDescent="0.15">
      <c r="A14" s="30">
        <v>1</v>
      </c>
      <c r="B14" s="31">
        <v>2</v>
      </c>
      <c r="C14" s="31">
        <v>3</v>
      </c>
      <c r="D14" s="31">
        <v>4</v>
      </c>
      <c r="E14" s="31">
        <v>5</v>
      </c>
      <c r="F14" s="349">
        <v>6</v>
      </c>
    </row>
    <row r="15" spans="1:6" ht="58.5" customHeight="1" x14ac:dyDescent="0.2">
      <c r="A15" s="111">
        <v>1</v>
      </c>
      <c r="B15" s="112" t="s">
        <v>294</v>
      </c>
      <c r="C15" s="113" t="s">
        <v>315</v>
      </c>
      <c r="D15" s="113" t="s">
        <v>316</v>
      </c>
      <c r="E15" s="28">
        <v>100</v>
      </c>
      <c r="F15" s="350"/>
    </row>
    <row r="16" spans="1:6" ht="33.75" x14ac:dyDescent="0.2">
      <c r="A16" s="111">
        <v>2</v>
      </c>
      <c r="B16" s="112" t="s">
        <v>247</v>
      </c>
      <c r="C16" s="113" t="s">
        <v>297</v>
      </c>
      <c r="D16" s="113" t="s">
        <v>317</v>
      </c>
      <c r="E16" s="28">
        <v>100</v>
      </c>
      <c r="F16" s="350"/>
    </row>
    <row r="17" spans="1:6" ht="23.25" thickBot="1" x14ac:dyDescent="0.25">
      <c r="A17" s="115">
        <v>3</v>
      </c>
      <c r="B17" s="116" t="s">
        <v>252</v>
      </c>
      <c r="C17" s="117" t="s">
        <v>333</v>
      </c>
      <c r="D17" s="117" t="s">
        <v>334</v>
      </c>
      <c r="E17" s="32">
        <v>100</v>
      </c>
      <c r="F17" s="351"/>
    </row>
    <row r="19" spans="1:6" x14ac:dyDescent="0.2">
      <c r="B19" s="325"/>
      <c r="C19" s="325"/>
      <c r="D19" s="325"/>
      <c r="E19" s="325"/>
      <c r="F19" s="325"/>
    </row>
  </sheetData>
  <mergeCells count="8">
    <mergeCell ref="B19:F19"/>
    <mergeCell ref="A1:F1"/>
    <mergeCell ref="A9:C9"/>
    <mergeCell ref="A12:A13"/>
    <mergeCell ref="B12:B13"/>
    <mergeCell ref="C12:D12"/>
    <mergeCell ref="E12:E13"/>
    <mergeCell ref="F12:F13"/>
  </mergeCells>
  <pageMargins left="0.78740157480314965" right="0.35433070866141736" top="0.59055118110236227" bottom="0.39370078740157483" header="0.19685039370078741" footer="0.19685039370078741"/>
  <pageSetup paperSize="9" scale="9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view="pageBreakPreview" workbookViewId="0">
      <selection activeCell="A12" sqref="A12:F17"/>
    </sheetView>
  </sheetViews>
  <sheetFormatPr defaultColWidth="0.85546875" defaultRowHeight="11.25" x14ac:dyDescent="0.2"/>
  <cols>
    <col min="1" max="1" width="4.42578125" style="1" customWidth="1"/>
    <col min="2" max="2" width="23.28515625" style="1" customWidth="1"/>
    <col min="3" max="4" width="8.5703125" style="1" customWidth="1"/>
    <col min="5" max="5" width="12.140625" style="1" customWidth="1"/>
    <col min="6" max="6" width="35.85546875" style="1" customWidth="1"/>
    <col min="7" max="16384" width="0.85546875" style="1"/>
  </cols>
  <sheetData>
    <row r="1" spans="1:6" s="3" customFormat="1" ht="18.75" customHeight="1" x14ac:dyDescent="0.25">
      <c r="A1" s="326" t="s">
        <v>339</v>
      </c>
      <c r="B1" s="326"/>
      <c r="C1" s="326"/>
      <c r="D1" s="326"/>
      <c r="E1" s="326"/>
      <c r="F1" s="326"/>
    </row>
    <row r="2" spans="1:6" s="3" customFormat="1" ht="11.25" customHeight="1" x14ac:dyDescent="0.25">
      <c r="A2" s="215"/>
      <c r="B2" s="105"/>
      <c r="C2" s="105"/>
      <c r="D2" s="105"/>
      <c r="E2" s="105"/>
      <c r="F2" s="105"/>
    </row>
    <row r="3" spans="1:6" ht="11.25" customHeight="1" x14ac:dyDescent="0.2">
      <c r="A3" s="10"/>
      <c r="B3" s="10"/>
      <c r="C3" s="10"/>
      <c r="D3" s="10"/>
      <c r="E3" s="10"/>
      <c r="F3" s="92" t="s">
        <v>34</v>
      </c>
    </row>
    <row r="4" spans="1:6" ht="12.75" customHeight="1" x14ac:dyDescent="0.2">
      <c r="A4" s="10"/>
      <c r="B4" s="10"/>
      <c r="C4" s="10"/>
      <c r="D4" s="10"/>
      <c r="E4" s="10"/>
      <c r="F4" s="92" t="s">
        <v>321</v>
      </c>
    </row>
    <row r="5" spans="1:6" ht="12" customHeight="1" x14ac:dyDescent="0.2">
      <c r="A5" s="10"/>
      <c r="B5" s="10"/>
      <c r="C5" s="10"/>
      <c r="D5" s="10"/>
      <c r="E5" s="10"/>
      <c r="F5" s="92" t="s">
        <v>284</v>
      </c>
    </row>
    <row r="6" spans="1:6" s="4" customFormat="1" ht="12.75" x14ac:dyDescent="0.2">
      <c r="A6" s="36"/>
      <c r="B6" s="36"/>
      <c r="C6" s="36"/>
      <c r="D6" s="36"/>
      <c r="E6" s="36"/>
      <c r="F6" s="106" t="s">
        <v>342</v>
      </c>
    </row>
    <row r="7" spans="1:6" x14ac:dyDescent="0.2">
      <c r="A7" s="10"/>
      <c r="B7" s="10"/>
      <c r="C7" s="10"/>
      <c r="D7" s="10"/>
      <c r="E7" s="10"/>
      <c r="F7" s="10"/>
    </row>
    <row r="8" spans="1:6" s="4" customFormat="1" ht="12.75" x14ac:dyDescent="0.2">
      <c r="A8" s="107" t="s">
        <v>292</v>
      </c>
      <c r="B8" s="108"/>
      <c r="C8" s="36"/>
      <c r="D8" s="36"/>
      <c r="E8" s="36"/>
      <c r="F8" s="36"/>
    </row>
    <row r="9" spans="1:6" ht="26.25" customHeight="1" x14ac:dyDescent="0.2">
      <c r="A9" s="332" t="s">
        <v>335</v>
      </c>
      <c r="B9" s="332"/>
      <c r="C9" s="332"/>
      <c r="D9" s="332"/>
      <c r="E9" s="332"/>
      <c r="F9" s="332"/>
    </row>
    <row r="10" spans="1:6" s="4" customFormat="1" ht="12.75" x14ac:dyDescent="0.2">
      <c r="A10" s="36"/>
      <c r="B10" s="36"/>
      <c r="C10" s="36"/>
      <c r="D10" s="36"/>
      <c r="E10" s="36"/>
      <c r="F10" s="36"/>
    </row>
    <row r="11" spans="1:6" ht="12" thickBot="1" x14ac:dyDescent="0.25">
      <c r="A11" s="10"/>
      <c r="B11" s="10"/>
      <c r="C11" s="10"/>
      <c r="D11" s="10"/>
      <c r="E11" s="10"/>
      <c r="F11" s="10"/>
    </row>
    <row r="12" spans="1:6" s="15" customFormat="1" ht="27" customHeight="1" x14ac:dyDescent="0.15">
      <c r="A12" s="330" t="s">
        <v>83</v>
      </c>
      <c r="B12" s="328" t="s">
        <v>82</v>
      </c>
      <c r="C12" s="327" t="s">
        <v>81</v>
      </c>
      <c r="D12" s="327"/>
      <c r="E12" s="328" t="s">
        <v>80</v>
      </c>
      <c r="F12" s="341" t="s">
        <v>79</v>
      </c>
    </row>
    <row r="13" spans="1:6" s="15" customFormat="1" ht="27" customHeight="1" x14ac:dyDescent="0.15">
      <c r="A13" s="331"/>
      <c r="B13" s="329"/>
      <c r="C13" s="244" t="s">
        <v>78</v>
      </c>
      <c r="D13" s="244" t="s">
        <v>77</v>
      </c>
      <c r="E13" s="329"/>
      <c r="F13" s="342"/>
    </row>
    <row r="14" spans="1:6" s="15" customFormat="1" ht="10.5" x14ac:dyDescent="0.15">
      <c r="A14" s="109">
        <v>1</v>
      </c>
      <c r="B14" s="110">
        <v>2</v>
      </c>
      <c r="C14" s="110">
        <v>3</v>
      </c>
      <c r="D14" s="110">
        <v>4</v>
      </c>
      <c r="E14" s="110">
        <v>5</v>
      </c>
      <c r="F14" s="343">
        <v>6</v>
      </c>
    </row>
    <row r="15" spans="1:6" ht="45" x14ac:dyDescent="0.2">
      <c r="A15" s="111">
        <v>1</v>
      </c>
      <c r="B15" s="112" t="s">
        <v>290</v>
      </c>
      <c r="C15" s="113" t="s">
        <v>338</v>
      </c>
      <c r="D15" s="113" t="s">
        <v>347</v>
      </c>
      <c r="E15" s="114">
        <v>100</v>
      </c>
      <c r="F15" s="344"/>
    </row>
    <row r="16" spans="1:6" x14ac:dyDescent="0.2">
      <c r="A16" s="111">
        <v>2</v>
      </c>
      <c r="B16" s="112" t="s">
        <v>244</v>
      </c>
      <c r="C16" s="113" t="s">
        <v>349</v>
      </c>
      <c r="D16" s="113" t="s">
        <v>353</v>
      </c>
      <c r="E16" s="114">
        <v>100</v>
      </c>
      <c r="F16" s="344"/>
    </row>
    <row r="17" spans="1:6" ht="34.5" thickBot="1" x14ac:dyDescent="0.25">
      <c r="A17" s="115">
        <v>3</v>
      </c>
      <c r="B17" s="116" t="s">
        <v>246</v>
      </c>
      <c r="C17" s="117" t="s">
        <v>354</v>
      </c>
      <c r="D17" s="117" t="s">
        <v>355</v>
      </c>
      <c r="E17" s="345">
        <v>100</v>
      </c>
      <c r="F17" s="346"/>
    </row>
    <row r="18" spans="1:6" x14ac:dyDescent="0.2">
      <c r="A18" s="10"/>
      <c r="B18" s="10"/>
      <c r="C18" s="10"/>
      <c r="D18" s="10"/>
      <c r="E18" s="10"/>
      <c r="F18" s="10"/>
    </row>
    <row r="19" spans="1:6" x14ac:dyDescent="0.2">
      <c r="B19" s="325"/>
      <c r="C19" s="325"/>
      <c r="D19" s="325"/>
      <c r="E19" s="325"/>
      <c r="F19" s="325"/>
    </row>
  </sheetData>
  <mergeCells count="8">
    <mergeCell ref="B19:F19"/>
    <mergeCell ref="A1:F1"/>
    <mergeCell ref="A9:F9"/>
    <mergeCell ref="A12:A13"/>
    <mergeCell ref="B12:B13"/>
    <mergeCell ref="C12:D12"/>
    <mergeCell ref="E12:E13"/>
    <mergeCell ref="F12:F13"/>
  </mergeCells>
  <pageMargins left="0.78740157480314965" right="0.35433070866141736" top="0.59055118110236227" bottom="0.39370078740157483" header="0.19685039370078741" footer="0.19685039370078741"/>
  <pageSetup paperSize="9" scale="9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Содержание</vt:lpstr>
      <vt:lpstr>П1.1.</vt:lpstr>
      <vt:lpstr>П1.2.</vt:lpstr>
      <vt:lpstr>П1.3. </vt:lpstr>
      <vt:lpstr>П2.2.</vt:lpstr>
      <vt:lpstr>П3.1.Трансф</vt:lpstr>
      <vt:lpstr>П3.1.ЗРУ-6кВ</vt:lpstr>
      <vt:lpstr>П3.1.ЦРП 2</vt:lpstr>
      <vt:lpstr>П3.1.Трансф 2</vt:lpstr>
      <vt:lpstr>П3.1.кл-6 кВ</vt:lpstr>
      <vt:lpstr>П4.1.</vt:lpstr>
      <vt:lpstr>П4.2.</vt:lpstr>
      <vt:lpstr>П1.1.!Область_печати</vt:lpstr>
      <vt:lpstr>П1.2.!Область_печати</vt:lpstr>
      <vt:lpstr>'П1.3. '!Область_печати</vt:lpstr>
      <vt:lpstr>П2.2.!Область_печати</vt:lpstr>
      <vt:lpstr>'П3.1.ЗРУ-6кВ'!Область_печати</vt:lpstr>
      <vt:lpstr>'П3.1.кл-6 кВ'!Область_печати</vt:lpstr>
      <vt:lpstr>П3.1.Трансф!Область_печати</vt:lpstr>
      <vt:lpstr>'П3.1.Трансф 2'!Область_печати</vt:lpstr>
      <vt:lpstr>'П3.1.ЦРП 2'!Область_печати</vt:lpstr>
      <vt:lpstr>П4.1.!Область_печати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Хафизов Эдуард Фагимович</cp:lastModifiedBy>
  <cp:lastPrinted>2016-10-12T08:04:59Z</cp:lastPrinted>
  <dcterms:created xsi:type="dcterms:W3CDTF">2010-07-12T09:57:56Z</dcterms:created>
  <dcterms:modified xsi:type="dcterms:W3CDTF">2016-10-12T08:08:41Z</dcterms:modified>
</cp:coreProperties>
</file>